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80F52C89-E69D-43E8-B9BA-FEAC2668EACC}" xr6:coauthVersionLast="47" xr6:coauthVersionMax="47" xr10:uidLastSave="{00000000-0000-0000-0000-000000000000}"/>
  <bookViews>
    <workbookView xWindow="30150" yWindow="600" windowWidth="25890" windowHeight="14370" tabRatio="724" xr2:uid="{00000000-000D-0000-FFFF-FFFF00000000}"/>
  </bookViews>
  <sheets>
    <sheet name="PL【日本基準】" sheetId="57" r:id="rId1"/>
    <sheet name="PL【IFRS】" sheetId="72" r:id="rId2"/>
    <sheet name="PL QTR【日本基準】" sheetId="58" r:id="rId3"/>
    <sheet name="PL QTR【IFRS】" sheetId="66" r:id="rId4"/>
    <sheet name="BS【日本基準】" sheetId="59" r:id="rId5"/>
    <sheet name="BS【IFRS】" sheetId="43" r:id="rId6"/>
    <sheet name="CF【日本基準】" sheetId="60" r:id="rId7"/>
    <sheet name="CF【IFRS】 " sheetId="54" r:id="rId8"/>
    <sheet name="SEGMENT【日本基準】" sheetId="48" r:id="rId9"/>
    <sheet name="SEGMENT【IFRS】" sheetId="67" r:id="rId10"/>
    <sheet name="GROUP(1)" sheetId="63" r:id="rId11"/>
    <sheet name="GROUP  (2)" sheetId="64" r:id="rId12"/>
    <sheet name="ETC " sheetId="69" r:id="rId13"/>
    <sheet name="Country Exposure" sheetId="75" r:id="rId14"/>
    <sheet name="XTA_EXCEL_LINK_WORKSHEET" sheetId="73" state="veryHidden" r:id="rId15"/>
  </sheets>
  <externalReferences>
    <externalReference r:id="rId16"/>
  </externalReferences>
  <definedNames>
    <definedName name="_Fill" localSheetId="13" hidden="1">[1]売上組替!#REF!</definedName>
    <definedName name="_Fill" hidden="1">[1]売上組替!#REF!</definedName>
    <definedName name="_Order1" hidden="1">0</definedName>
    <definedName name="AS2DocOpenMode" hidden="1">"AS2DocumentEdit"</definedName>
    <definedName name="EV__LASTREFTIME__" hidden="1">39563.8390046296</definedName>
    <definedName name="_xlnm.Print_Area" localSheetId="5">BS【IFRS】!$A$1:$R$62</definedName>
    <definedName name="_xlnm.Print_Area" localSheetId="4">BS【日本基準】!$A$1:$L$65</definedName>
    <definedName name="_xlnm.Print_Area" localSheetId="7">'CF【IFRS】 '!$A$1:$Z$65</definedName>
    <definedName name="_xlnm.Print_Area" localSheetId="6">CF【日本基準】!$A$1:$M$68</definedName>
    <definedName name="_xlnm.Print_Area" localSheetId="13">'Country Exposure'!$A$1:$L$50</definedName>
    <definedName name="_xlnm.Print_Area" localSheetId="12">'ETC '!$A$1:$AI$31</definedName>
    <definedName name="_xlnm.Print_Area" localSheetId="11">'GROUP  (2)'!$A$1:$AM$55</definedName>
    <definedName name="_xlnm.Print_Area" localSheetId="10">'GROUP(1)'!$A$1:$AI$79</definedName>
    <definedName name="_xlnm.Print_Area" localSheetId="3">'PL QTR【IFRS】'!$A$1:$X$107</definedName>
    <definedName name="_xlnm.Print_Area" localSheetId="2">'PL QTR【日本基準】'!$A$1:$AP$33</definedName>
    <definedName name="_xlnm.Print_Area" localSheetId="1">PL【IFRS】!$A$1:$T$67</definedName>
    <definedName name="_xlnm.Print_Area" localSheetId="9">SEGMENT【IFRS】!$A$1:$V$53</definedName>
    <definedName name="_xlnm.Print_Area" localSheetId="8">SEGMENT【日本基準】!$A$1:$V$60</definedName>
    <definedName name="XTA_EXCEL_LINK_1000" hidden="1">'CF【IFRS】 '!#REF!</definedName>
    <definedName name="XTA_EXCEL_LINK_1001" hidden="1">'CF【IFRS】 '!#REF!</definedName>
    <definedName name="XTA_EXCEL_LINK_1002" hidden="1">'CF【IFRS】 '!#REF!</definedName>
    <definedName name="XTA_EXCEL_LINK_1003" hidden="1">'CF【IFRS】 '!#REF!</definedName>
    <definedName name="XTA_EXCEL_LINK_1004" hidden="1">'CF【IFRS】 '!#REF!</definedName>
    <definedName name="XTA_EXCEL_LINK_1005" hidden="1">'CF【IFRS】 '!#REF!</definedName>
    <definedName name="XTA_EXCEL_LINK_1006" hidden="1">'CF【IFRS】 '!#REF!</definedName>
    <definedName name="XTA_EXCEL_LINK_1007" hidden="1">'CF【IFRS】 '!#REF!</definedName>
    <definedName name="XTA_EXCEL_LINK_1008" hidden="1">'CF【IFRS】 '!#REF!</definedName>
    <definedName name="XTA_EXCEL_LINK_1009" hidden="1">'CF【IFRS】 '!#REF!</definedName>
    <definedName name="XTA_EXCEL_LINK_1011" hidden="1">'CF【IFRS】 '!#REF!</definedName>
    <definedName name="XTA_EXCEL_LINK_1012" hidden="1">'CF【IFRS】 '!#REF!</definedName>
    <definedName name="XTA_EXCEL_LINK_1013" hidden="1">'CF【IFRS】 '!#REF!</definedName>
    <definedName name="XTA_EXCEL_LINK_1014" hidden="1">'CF【IFRS】 '!#REF!</definedName>
    <definedName name="XTA_EXCEL_LINK_1015" hidden="1">'CF【IFRS】 '!#REF!</definedName>
    <definedName name="XTA_EXCEL_LINK_1016" hidden="1">'CF【IFRS】 '!#REF!</definedName>
    <definedName name="XTA_EXCEL_LINK_1017" hidden="1">'CF【IFRS】 '!#REF!</definedName>
    <definedName name="XTA_EXCEL_LINK_1018" hidden="1">'CF【IFRS】 '!#REF!</definedName>
    <definedName name="XTA_EXCEL_LINK_1019" hidden="1">'CF【IFRS】 '!#REF!</definedName>
    <definedName name="XTA_EXCEL_LINK_1020" hidden="1">'CF【IFRS】 '!#REF!</definedName>
    <definedName name="XTA_EXCEL_LINK_1021" hidden="1">'CF【IFRS】 '!#REF!</definedName>
    <definedName name="XTA_EXCEL_LINK_1022" hidden="1">'CF【IFRS】 '!#REF!</definedName>
    <definedName name="XTA_EXCEL_LINK_1023" hidden="1">'CF【IFRS】 '!#REF!</definedName>
    <definedName name="XTA_EXCEL_LINK_1024" hidden="1">'CF【IFRS】 '!#REF!</definedName>
    <definedName name="XTA_EXCEL_LINK_1048" hidden="1">BS【IFRS】!#REF!</definedName>
    <definedName name="XTA_EXCEL_LINK_1050" hidden="1">'CF【IFRS】 '!#REF!</definedName>
    <definedName name="XTA_EXCEL_LINK_1051" hidden="1">'CF【IFRS】 '!#REF!</definedName>
    <definedName name="XTA_EXCEL_LINK_1052" hidden="1">BS【IFRS】!#REF!</definedName>
    <definedName name="XTA_EXCEL_LINK_1053" hidden="1">BS【IFRS】!#REF!</definedName>
    <definedName name="XTA_EXCEL_LINK_1054" hidden="1">BS【IFRS】!#REF!</definedName>
    <definedName name="XTA_EXCEL_LINK_1057" hidden="1">PL【IFRS】!$T$6</definedName>
    <definedName name="XTA_EXCEL_LINK_1058" hidden="1">PL【IFRS】!$T$7</definedName>
    <definedName name="XTA_EXCEL_LINK_1059" hidden="1">PL【IFRS】!$T$8</definedName>
    <definedName name="XTA_EXCEL_LINK_1060" hidden="1">PL【IFRS】!$T$9</definedName>
    <definedName name="XTA_EXCEL_LINK_1061" hidden="1">PL【IFRS】!$T$10</definedName>
    <definedName name="XTA_EXCEL_LINK_1062" hidden="1">PL【IFRS】!$T$11</definedName>
    <definedName name="XTA_EXCEL_LINK_1063" hidden="1">PL【IFRS】!$T$12</definedName>
    <definedName name="XTA_EXCEL_LINK_1064" hidden="1">PL【IFRS】!$T$13</definedName>
    <definedName name="XTA_EXCEL_LINK_1065" hidden="1">PL【IFRS】!$T$14</definedName>
    <definedName name="XTA_EXCEL_LINK_1066" hidden="1">PL【IFRS】!$T$15</definedName>
    <definedName name="XTA_EXCEL_LINK_1067" hidden="1">PL【IFRS】!$T$16</definedName>
    <definedName name="XTA_EXCEL_LINK_1068" hidden="1">PL【IFRS】!$T$17</definedName>
    <definedName name="XTA_EXCEL_LINK_1069" hidden="1">PL【IFRS】!$T$18</definedName>
    <definedName name="XTA_EXCEL_LINK_1071" hidden="1">PL【IFRS】!$T$20</definedName>
    <definedName name="XTA_EXCEL_LINK_1072" hidden="1">PL【IFRS】!$T$21</definedName>
    <definedName name="XTA_EXCEL_LINK_1073" hidden="1">PL【IFRS】!$T$22</definedName>
    <definedName name="XTA_EXCEL_LINK_1074" hidden="1">PL【IFRS】!$T$23</definedName>
    <definedName name="XTA_EXCEL_LINK_1075" hidden="1">PL【IFRS】!$T$24</definedName>
    <definedName name="XTA_EXCEL_LINK_1076" hidden="1">PL【IFRS】!$T$25</definedName>
    <definedName name="XTA_EXCEL_LINK_1078" hidden="1">PL【IFRS】!$T$27</definedName>
    <definedName name="XTA_EXCEL_LINK_1079" hidden="1">PL【IFRS】!$T$28</definedName>
    <definedName name="XTA_EXCEL_LINK_1080" hidden="1">PL【IFRS】!$T$29</definedName>
    <definedName name="XTA_EXCEL_LINK_1081" hidden="1">PL【IFRS】!$T$30</definedName>
    <definedName name="XTA_EXCEL_LINK_1082" hidden="1">PL【IFRS】!$T$32</definedName>
    <definedName name="XTA_EXCEL_LINK_1083" hidden="1">PL【IFRS】!$T$33</definedName>
    <definedName name="XTA_EXCEL_LINK_1086" hidden="1">PL【IFRS】!#REF!</definedName>
    <definedName name="XTA_EXCEL_LINK_1087" hidden="1">PL【IFRS】!$T$48</definedName>
    <definedName name="XTA_EXCEL_LINK_1088" hidden="1">PL【IFRS】!$T$51</definedName>
    <definedName name="XTA_EXCEL_LINK_1089" hidden="1">PL【IFRS】!$T$52</definedName>
    <definedName name="XTA_EXCEL_LINK_1090" hidden="1">PL【IFRS】!$T$53</definedName>
    <definedName name="XTA_EXCEL_LINK_1091" hidden="1">PL【IFRS】!$T$54</definedName>
    <definedName name="XTA_EXCEL_LINK_1092" hidden="1">PL【IFRS】!$T$56</definedName>
    <definedName name="XTA_EXCEL_LINK_1093" hidden="1">PL【IFRS】!$T$57</definedName>
    <definedName name="XTA_EXCEL_LINK_1094" hidden="1">PL【IFRS】!$T$58</definedName>
    <definedName name="XTA_EXCEL_LINK_1095" hidden="1">PL【IFRS】!$T$59</definedName>
    <definedName name="XTA_EXCEL_LINK_1096" hidden="1">PL【IFRS】!$T$60</definedName>
    <definedName name="XTA_EXCEL_LINK_1097" hidden="1">PL【IFRS】!$T$61</definedName>
    <definedName name="XTA_EXCEL_LINK_1098" hidden="1">PL【IFRS】!$T$63</definedName>
    <definedName name="XTA_EXCEL_LINK_1099" hidden="1">PL【IFRS】!$T$64</definedName>
    <definedName name="XTA_EXCEL_LINK_1100" hidden="1">PL【IFRS】!$T$65</definedName>
    <definedName name="XTA_EXCEL_LINK_1128" hidden="1">BS【IFRS】!$R$6</definedName>
    <definedName name="XTA_EXCEL_LINK_1129" hidden="1">BS【IFRS】!$R$7</definedName>
    <definedName name="XTA_EXCEL_LINK_1130" hidden="1">BS【IFRS】!$R$8</definedName>
    <definedName name="XTA_EXCEL_LINK_1132" hidden="1">BS【IFRS】!$R$10</definedName>
    <definedName name="XTA_EXCEL_LINK_1133" hidden="1">BS【IFRS】!$R$11</definedName>
    <definedName name="XTA_EXCEL_LINK_1134" hidden="1">BS【IFRS】!$R$12</definedName>
    <definedName name="XTA_EXCEL_LINK_1135" hidden="1">BS【IFRS】!$R$13</definedName>
    <definedName name="XTA_EXCEL_LINK_1136" hidden="1">BS【IFRS】!$R$14</definedName>
    <definedName name="XTA_EXCEL_LINK_1137" hidden="1">BS【IFRS】!$R$15</definedName>
    <definedName name="XTA_EXCEL_LINK_1138" hidden="1">BS【IFRS】!$R$17</definedName>
    <definedName name="XTA_EXCEL_LINK_1139" hidden="1">BS【IFRS】!$R$18</definedName>
    <definedName name="XTA_EXCEL_LINK_1140" hidden="1">BS【IFRS】!$R$19</definedName>
    <definedName name="XTA_EXCEL_LINK_1141" hidden="1">BS【IFRS】!$R$20</definedName>
    <definedName name="XTA_EXCEL_LINK_1142" hidden="1">BS【IFRS】!$R$21</definedName>
    <definedName name="XTA_EXCEL_LINK_1143" hidden="1">BS【IFRS】!$R$22</definedName>
    <definedName name="XTA_EXCEL_LINK_1144" hidden="1">BS【IFRS】!$R$23</definedName>
    <definedName name="XTA_EXCEL_LINK_1145" hidden="1">BS【IFRS】!$R$24</definedName>
    <definedName name="XTA_EXCEL_LINK_1146" hidden="1">BS【IFRS】!$R$25</definedName>
    <definedName name="XTA_EXCEL_LINK_1147" hidden="1">BS【IFRS】!$R$26</definedName>
    <definedName name="XTA_EXCEL_LINK_1148" hidden="1">BS【IFRS】!$R$27</definedName>
    <definedName name="XTA_EXCEL_LINK_1149" hidden="1">BS【IFRS】!$R$28</definedName>
    <definedName name="XTA_EXCEL_LINK_1150" hidden="1">BS【IFRS】!$R$29</definedName>
    <definedName name="XTA_EXCEL_LINK_1151" hidden="1">BS【IFRS】!$R$31</definedName>
    <definedName name="XTA_EXCEL_LINK_1152" hidden="1">BS【IFRS】!$R$32</definedName>
    <definedName name="XTA_EXCEL_LINK_1153" hidden="1">BS【IFRS】!$R$33</definedName>
    <definedName name="XTA_EXCEL_LINK_1154" hidden="1">BS【IFRS】!$R$34</definedName>
    <definedName name="XTA_EXCEL_LINK_1155" hidden="1">BS【IFRS】!$R$35</definedName>
    <definedName name="XTA_EXCEL_LINK_1156" hidden="1">BS【IFRS】!$R$36</definedName>
    <definedName name="XTA_EXCEL_LINK_1157" hidden="1">BS【IFRS】!$R$37</definedName>
    <definedName name="XTA_EXCEL_LINK_1158" hidden="1">BS【IFRS】!$R$39</definedName>
    <definedName name="XTA_EXCEL_LINK_1159" hidden="1">BS【IFRS】!$R$41</definedName>
    <definedName name="XTA_EXCEL_LINK_1160" hidden="1">BS【IFRS】!$R$42</definedName>
    <definedName name="XTA_EXCEL_LINK_1161" hidden="1">BS【IFRS】!$R$43</definedName>
    <definedName name="XTA_EXCEL_LINK_1162" hidden="1">BS【IFRS】!$R$44</definedName>
    <definedName name="XTA_EXCEL_LINK_1163" hidden="1">BS【IFRS】!$R$45</definedName>
    <definedName name="XTA_EXCEL_LINK_1164" hidden="1">BS【IFRS】!$R$46</definedName>
    <definedName name="XTA_EXCEL_LINK_1165" hidden="1">BS【IFRS】!$R$47</definedName>
    <definedName name="XTA_EXCEL_LINK_1166" hidden="1">BS【IFRS】!$R$48</definedName>
    <definedName name="XTA_EXCEL_LINK_1167" hidden="1">BS【IFRS】!$R$49</definedName>
    <definedName name="XTA_EXCEL_LINK_1168" hidden="1">BS【IFRS】!$R$50</definedName>
    <definedName name="XTA_EXCEL_LINK_1169" hidden="1">BS【IFRS】!$R$52</definedName>
    <definedName name="XTA_EXCEL_LINK_1170" hidden="1">BS【IFRS】!$R$53</definedName>
    <definedName name="XTA_EXCEL_LINK_1171" hidden="1">BS【IFRS】!$R$54</definedName>
    <definedName name="XTA_EXCEL_LINK_1172" hidden="1">BS【IFRS】!$R$55</definedName>
    <definedName name="XTA_EXCEL_LINK_1173" hidden="1">BS【IFRS】!$R$56</definedName>
    <definedName name="XTA_EXCEL_LINK_1174" hidden="1">BS【IFRS】!$R$57</definedName>
    <definedName name="XTA_EXCEL_LINK_1175" hidden="1">BS【IFRS】!$R$58</definedName>
    <definedName name="XTA_EXCEL_LINK_1176" hidden="1">BS【IFRS】!$R$59</definedName>
    <definedName name="XTA_EXCEL_LINK_1177" hidden="1">BS【IFRS】!$R$60</definedName>
    <definedName name="XTA_EXCEL_LINK_1178" hidden="1">'CF【IFRS】 '!$R$6</definedName>
    <definedName name="XTA_EXCEL_LINK_1179" hidden="1">'CF【IFRS】 '!$R$7</definedName>
    <definedName name="XTA_EXCEL_LINK_1180" hidden="1">'CF【IFRS】 '!$R$8</definedName>
    <definedName name="XTA_EXCEL_LINK_1181" hidden="1">'CF【IFRS】 '!$R$9</definedName>
    <definedName name="XTA_EXCEL_LINK_1182" hidden="1">'CF【IFRS】 '!$R$10</definedName>
    <definedName name="XTA_EXCEL_LINK_1183" hidden="1">'CF【IFRS】 '!$R$11</definedName>
    <definedName name="XTA_EXCEL_LINK_1184" hidden="1">'CF【IFRS】 '!$R$12</definedName>
    <definedName name="XTA_EXCEL_LINK_1185" hidden="1">'CF【IFRS】 '!$R$13</definedName>
    <definedName name="XTA_EXCEL_LINK_1186" hidden="1">'CF【IFRS】 '!$R$14</definedName>
    <definedName name="XTA_EXCEL_LINK_1187" hidden="1">'CF【IFRS】 '!$R$15</definedName>
    <definedName name="XTA_EXCEL_LINK_1188" hidden="1">'CF【IFRS】 '!$R$16</definedName>
    <definedName name="XTA_EXCEL_LINK_1189" hidden="1">'CF【IFRS】 '!$R$17</definedName>
    <definedName name="XTA_EXCEL_LINK_1190" hidden="1">'CF【IFRS】 '!$R$18</definedName>
    <definedName name="XTA_EXCEL_LINK_1191" hidden="1">'CF【IFRS】 '!$R$19</definedName>
    <definedName name="XTA_EXCEL_LINK_1192" hidden="1">'CF【IFRS】 '!$R$20</definedName>
    <definedName name="XTA_EXCEL_LINK_1193" hidden="1">'CF【IFRS】 '!$R$21</definedName>
    <definedName name="XTA_EXCEL_LINK_1194" hidden="1">'CF【IFRS】 '!$R$22</definedName>
    <definedName name="XTA_EXCEL_LINK_1195" hidden="1">'CF【IFRS】 '!$R$23</definedName>
    <definedName name="XTA_EXCEL_LINK_1196" hidden="1">'CF【IFRS】 '!$R$24</definedName>
    <definedName name="XTA_EXCEL_LINK_1197" hidden="1">'CF【IFRS】 '!$R$26</definedName>
    <definedName name="XTA_EXCEL_LINK_1198" hidden="1">'CF【IFRS】 '!$R$27</definedName>
    <definedName name="XTA_EXCEL_LINK_1199" hidden="1">'CF【IFRS】 '!$R$28</definedName>
    <definedName name="XTA_EXCEL_LINK_1200" hidden="1">'CF【IFRS】 '!$R$29</definedName>
    <definedName name="XTA_EXCEL_LINK_1201" hidden="1">'CF【IFRS】 '!$R$30</definedName>
    <definedName name="XTA_EXCEL_LINK_1202" hidden="1">'CF【IFRS】 '!$R$31</definedName>
    <definedName name="XTA_EXCEL_LINK_1203" hidden="1">'CF【IFRS】 '!$R$32</definedName>
    <definedName name="XTA_EXCEL_LINK_1204" hidden="1">'CF【IFRS】 '!$R$33</definedName>
    <definedName name="XTA_EXCEL_LINK_1205" hidden="1">'CF【IFRS】 '!$R$34</definedName>
    <definedName name="XTA_EXCEL_LINK_1206" hidden="1">'CF【IFRS】 '!$R$35</definedName>
    <definedName name="XTA_EXCEL_LINK_1207" hidden="1">'CF【IFRS】 '!$R$36</definedName>
    <definedName name="XTA_EXCEL_LINK_1208" hidden="1">'CF【IFRS】 '!$R$37</definedName>
    <definedName name="XTA_EXCEL_LINK_1209" hidden="1">'CF【IFRS】 '!$R$42</definedName>
    <definedName name="XTA_EXCEL_LINK_1210" hidden="1">'CF【IFRS】 '!$R$43</definedName>
    <definedName name="XTA_EXCEL_LINK_1211" hidden="1">'CF【IFRS】 '!$R$44</definedName>
    <definedName name="XTA_EXCEL_LINK_1212" hidden="1">'CF【IFRS】 '!$R$45</definedName>
    <definedName name="XTA_EXCEL_LINK_1213" hidden="1">'CF【IFRS】 '!$R$47</definedName>
    <definedName name="XTA_EXCEL_LINK_1215" hidden="1">'CF【IFRS】 '!$R$49</definedName>
    <definedName name="XTA_EXCEL_LINK_1216" hidden="1">'CF【IFRS】 '!$R$50</definedName>
    <definedName name="XTA_EXCEL_LINK_1217" hidden="1">'CF【IFRS】 '!$R$51</definedName>
    <definedName name="XTA_EXCEL_LINK_1218" hidden="1">'CF【IFRS】 '!$R$52</definedName>
    <definedName name="XTA_EXCEL_LINK_1219" hidden="1">'CF【IFRS】 '!$R$53</definedName>
    <definedName name="XTA_EXCEL_LINK_1220" hidden="1">'CF【IFRS】 '!$R$54</definedName>
    <definedName name="XTA_EXCEL_LINK_1221" hidden="1">'CF【IFRS】 '!$R$55</definedName>
    <definedName name="XTA_EXCEL_LINK_1222" hidden="1">'CF【IFRS】 '!$R$56</definedName>
    <definedName name="XTA_EXCEL_LINK_1223" hidden="1">'CF【IFRS】 '!$R$57</definedName>
    <definedName name="XTA_EXCEL_LINK_1224" hidden="1">'CF【IFRS】 '!$R$58</definedName>
    <definedName name="XTA_EXCEL_LINK_1225" hidden="1">'CF【IFRS】 '!$R$59</definedName>
    <definedName name="XTA_EXCEL_LINK_1226" hidden="1">'CF【IFRS】 '!$R$61</definedName>
    <definedName name="XTA_EXCEL_LINK_1229" hidden="1">'ETC '!$AF$6</definedName>
    <definedName name="XTA_EXCEL_LINK_1232" hidden="1">'ETC '!$AF$23</definedName>
    <definedName name="XTA_EXCEL_LINK_1233" hidden="1">'ETC '!$AF$25</definedName>
    <definedName name="XTA_EXCEL_LINK_1234" hidden="1">'ETC '!$AF$28</definedName>
    <definedName name="XTA_EXCEL_LINK_1235" hidden="1">'ETC '!$AF$27</definedName>
    <definedName name="XTA_EXCEL_LINK_1236" hidden="1">'ETC '!$AF$7</definedName>
    <definedName name="XTA_EXCEL_LINK_207" hidden="1">PL【IFRS】!#REF!</definedName>
    <definedName name="XTA_EXCEL_LINK_208" hidden="1">PL【IFRS】!#REF!</definedName>
    <definedName name="XTA_EXCEL_LINK_209" hidden="1">PL【IFRS】!#REF!</definedName>
    <definedName name="XTA_EXCEL_LINK_210" hidden="1">PL【IFRS】!#REF!</definedName>
    <definedName name="XTA_EXCEL_LINK_211" hidden="1">PL【IFRS】!#REF!</definedName>
    <definedName name="XTA_EXCEL_LINK_212" hidden="1">PL【IFRS】!#REF!</definedName>
    <definedName name="XTA_EXCEL_LINK_213" hidden="1">PL【IFRS】!#REF!</definedName>
    <definedName name="XTA_EXCEL_LINK_214" hidden="1">PL【IFRS】!#REF!</definedName>
    <definedName name="XTA_EXCEL_LINK_215" hidden="1">PL【IFRS】!#REF!</definedName>
    <definedName name="XTA_EXCEL_LINK_216" hidden="1">PL【IFRS】!#REF!</definedName>
    <definedName name="XTA_EXCEL_LINK_217" hidden="1">PL【IFRS】!#REF!</definedName>
    <definedName name="XTA_EXCEL_LINK_218" hidden="1">PL【IFRS】!#REF!</definedName>
    <definedName name="XTA_EXCEL_LINK_219" hidden="1">PL【IFRS】!#REF!</definedName>
    <definedName name="XTA_EXCEL_LINK_220" hidden="1">PL【IFRS】!#REF!</definedName>
    <definedName name="XTA_EXCEL_LINK_221" hidden="1">PL【IFRS】!#REF!</definedName>
    <definedName name="XTA_EXCEL_LINK_222" hidden="1">PL【IFRS】!#REF!</definedName>
    <definedName name="XTA_EXCEL_LINK_223" hidden="1">PL【IFRS】!#REF!</definedName>
    <definedName name="XTA_EXCEL_LINK_224" hidden="1">PL【IFRS】!#REF!</definedName>
    <definedName name="XTA_EXCEL_LINK_225" hidden="1">PL【IFRS】!#REF!</definedName>
    <definedName name="XTA_EXCEL_LINK_226" hidden="1">PL【IFRS】!#REF!</definedName>
    <definedName name="XTA_EXCEL_LINK_227" hidden="1">PL【IFRS】!#REF!</definedName>
    <definedName name="XTA_EXCEL_LINK_228" hidden="1">PL【IFRS】!#REF!</definedName>
    <definedName name="XTA_EXCEL_LINK_229" hidden="1">PL【IFRS】!#REF!</definedName>
    <definedName name="XTA_EXCEL_LINK_230" hidden="1">PL【IFRS】!#REF!</definedName>
    <definedName name="XTA_EXCEL_LINK_231" hidden="1">PL【IFRS】!#REF!</definedName>
    <definedName name="XTA_EXCEL_LINK_232" hidden="1">PL【IFRS】!#REF!</definedName>
    <definedName name="XTA_EXCEL_LINK_233" hidden="1">PL【IFRS】!#REF!</definedName>
    <definedName name="XTA_EXCEL_LINK_234" hidden="1">PL【IFRS】!#REF!</definedName>
    <definedName name="XTA_EXCEL_LINK_235" hidden="1">PL【IFRS】!#REF!</definedName>
    <definedName name="XTA_EXCEL_LINK_236" hidden="1">PL【IFRS】!#REF!</definedName>
    <definedName name="XTA_EXCEL_LINK_237" hidden="1">PL【IFRS】!#REF!</definedName>
    <definedName name="XTA_EXCEL_LINK_238" hidden="1">PL【IFRS】!#REF!</definedName>
    <definedName name="XTA_EXCEL_LINK_239" hidden="1">PL【IFRS】!#REF!</definedName>
    <definedName name="XTA_EXCEL_LINK_240" hidden="1">PL【IFRS】!#REF!</definedName>
    <definedName name="XTA_EXCEL_LINK_241" hidden="1">PL【IFRS】!#REF!</definedName>
    <definedName name="XTA_EXCEL_LINK_242" hidden="1">PL【IFRS】!#REF!</definedName>
    <definedName name="XTA_EXCEL_LINK_243" hidden="1">PL【IFRS】!#REF!</definedName>
    <definedName name="XTA_EXCEL_LINK_246" hidden="1">PL【IFRS】!#REF!</definedName>
    <definedName name="XTA_EXCEL_LINK_248" hidden="1">PL【IFRS】!#REF!</definedName>
    <definedName name="XTA_EXCEL_LINK_456" hidden="1">'PL QTR【IFRS】'!$F$79</definedName>
    <definedName name="XTA_EXCEL_LINK_457" hidden="1">'PL QTR【IFRS】'!$F$80</definedName>
    <definedName name="XTA_EXCEL_LINK_458" hidden="1">'PL QTR【IFRS】'!$F$81</definedName>
    <definedName name="XTA_EXCEL_LINK_459" hidden="1">'PL QTR【IFRS】'!$F$82</definedName>
    <definedName name="XTA_EXCEL_LINK_460" hidden="1">'PL QTR【IFRS】'!$F$83</definedName>
    <definedName name="XTA_EXCEL_LINK_461" hidden="1">'PL QTR【IFRS】'!$F$84</definedName>
    <definedName name="XTA_EXCEL_LINK_462" hidden="1">'PL QTR【IFRS】'!$F$85</definedName>
    <definedName name="XTA_EXCEL_LINK_463" hidden="1">'PL QTR【IFRS】'!$F$86</definedName>
    <definedName name="XTA_EXCEL_LINK_464" hidden="1">'PL QTR【IFRS】'!$F$87</definedName>
    <definedName name="XTA_EXCEL_LINK_465" hidden="1">'PL QTR【IFRS】'!$F$88</definedName>
    <definedName name="XTA_EXCEL_LINK_466" hidden="1">'PL QTR【IFRS】'!$F$89</definedName>
    <definedName name="XTA_EXCEL_LINK_467" hidden="1">'PL QTR【IFRS】'!$F$90</definedName>
    <definedName name="XTA_EXCEL_LINK_468" hidden="1">'PL QTR【IFRS】'!$F$91</definedName>
    <definedName name="XTA_EXCEL_LINK_469" hidden="1">'PL QTR【IFRS】'!$F$94</definedName>
    <definedName name="XTA_EXCEL_LINK_470" hidden="1">'PL QTR【IFRS】'!$F$95</definedName>
    <definedName name="XTA_EXCEL_LINK_471" hidden="1">'PL QTR【IFRS】'!$F$93</definedName>
    <definedName name="XTA_EXCEL_LINK_472" hidden="1">'PL QTR【IFRS】'!$F$98</definedName>
    <definedName name="XTA_EXCEL_LINK_473" hidden="1">'PL QTR【IFRS】'!$F$99</definedName>
    <definedName name="XTA_EXCEL_LINK_474" hidden="1">'PL QTR【IFRS】'!$F$97</definedName>
    <definedName name="XTA_EXCEL_LINK_475" hidden="1">'PL QTR【IFRS】'!$F$100</definedName>
    <definedName name="XTA_EXCEL_LINK_476" hidden="1">'PL QTR【IFRS】'!$F$101</definedName>
    <definedName name="XTA_EXCEL_LINK_477" hidden="1">'PL QTR【IFRS】'!$F$102</definedName>
    <definedName name="XTA_EXCEL_LINK_478" hidden="1">'PL QTR【IFRS】'!$F$103</definedName>
    <definedName name="XTA_EXCEL_LINK_479" hidden="1">'PL QTR【IFRS】'!$F$105</definedName>
    <definedName name="XTA_EXCEL_LINK_480" hidden="1">'PL QTR【IFRS】'!$F$106</definedName>
    <definedName name="XTA_EXCEL_LINK_925" hidden="1">BS【IFRS】!#REF!</definedName>
    <definedName name="XTA_EXCEL_LINK_926" hidden="1">BS【IFRS】!#REF!</definedName>
    <definedName name="XTA_EXCEL_LINK_927" hidden="1">BS【IFRS】!#REF!</definedName>
    <definedName name="XTA_EXCEL_LINK_928" hidden="1">BS【IFRS】!#REF!</definedName>
    <definedName name="XTA_EXCEL_LINK_933" hidden="1">BS【IFRS】!#REF!</definedName>
    <definedName name="XTA_EXCEL_LINK_934" hidden="1">BS【IFRS】!#REF!</definedName>
    <definedName name="XTA_EXCEL_LINK_935" hidden="1">BS【IFRS】!#REF!</definedName>
    <definedName name="XTA_EXCEL_LINK_936" hidden="1">BS【IFRS】!#REF!</definedName>
    <definedName name="XTA_EXCEL_LINK_937" hidden="1">BS【IFRS】!#REF!</definedName>
    <definedName name="XTA_EXCEL_LINK_938" hidden="1">BS【IFRS】!#REF!</definedName>
    <definedName name="XTA_EXCEL_LINK_939" hidden="1">BS【IFRS】!#REF!</definedName>
    <definedName name="XTA_EXCEL_LINK_940" hidden="1">BS【IFRS】!#REF!</definedName>
    <definedName name="XTA_EXCEL_LINK_941" hidden="1">BS【IFRS】!#REF!</definedName>
    <definedName name="XTA_EXCEL_LINK_942" hidden="1">BS【IFRS】!#REF!</definedName>
    <definedName name="XTA_EXCEL_LINK_943" hidden="1">BS【IFRS】!#REF!</definedName>
    <definedName name="XTA_EXCEL_LINK_944" hidden="1">BS【IFRS】!#REF!</definedName>
    <definedName name="XTA_EXCEL_LINK_945" hidden="1">BS【IFRS】!#REF!</definedName>
    <definedName name="XTA_EXCEL_LINK_946" hidden="1">BS【IFRS】!#REF!</definedName>
    <definedName name="XTA_EXCEL_LINK_947" hidden="1">BS【IFRS】!#REF!</definedName>
    <definedName name="XTA_EXCEL_LINK_948" hidden="1">BS【IFRS】!#REF!</definedName>
    <definedName name="XTA_EXCEL_LINK_949" hidden="1">BS【IFRS】!#REF!</definedName>
    <definedName name="XTA_EXCEL_LINK_950" hidden="1">BS【IFRS】!#REF!</definedName>
    <definedName name="XTA_EXCEL_LINK_951" hidden="1">BS【IFRS】!#REF!</definedName>
    <definedName name="XTA_EXCEL_LINK_952" hidden="1">BS【IFRS】!#REF!</definedName>
    <definedName name="XTA_EXCEL_LINK_953" hidden="1">BS【IFRS】!#REF!</definedName>
    <definedName name="XTA_EXCEL_LINK_954" hidden="1">BS【IFRS】!#REF!</definedName>
    <definedName name="XTA_EXCEL_LINK_955" hidden="1">BS【IFRS】!#REF!</definedName>
    <definedName name="XTA_EXCEL_LINK_956" hidden="1">BS【IFRS】!#REF!</definedName>
    <definedName name="XTA_EXCEL_LINK_957" hidden="1">BS【IFRS】!#REF!</definedName>
    <definedName name="XTA_EXCEL_LINK_958" hidden="1">BS【IFRS】!#REF!</definedName>
    <definedName name="XTA_EXCEL_LINK_959" hidden="1">BS【IFRS】!#REF!</definedName>
    <definedName name="XTA_EXCEL_LINK_960" hidden="1">BS【IFRS】!#REF!</definedName>
    <definedName name="XTA_EXCEL_LINK_961" hidden="1">BS【IFRS】!#REF!</definedName>
    <definedName name="XTA_EXCEL_LINK_962" hidden="1">BS【IFRS】!#REF!</definedName>
    <definedName name="XTA_EXCEL_LINK_963" hidden="1">BS【IFRS】!#REF!</definedName>
    <definedName name="XTA_EXCEL_LINK_964" hidden="1">BS【IFRS】!#REF!</definedName>
    <definedName name="XTA_EXCEL_LINK_965" hidden="1">BS【IFRS】!#REF!</definedName>
    <definedName name="XTA_EXCEL_LINK_966" hidden="1">BS【IFRS】!#REF!</definedName>
    <definedName name="XTA_EXCEL_LINK_967" hidden="1">BS【IFRS】!#REF!</definedName>
    <definedName name="XTA_EXCEL_LINK_968" hidden="1">BS【IFRS】!#REF!</definedName>
    <definedName name="XTA_EXCEL_LINK_969" hidden="1">BS【IFRS】!#REF!</definedName>
    <definedName name="XTA_EXCEL_LINK_970" hidden="1">BS【IFRS】!#REF!</definedName>
    <definedName name="XTA_EXCEL_LINK_971" hidden="1">BS【IFRS】!#REF!</definedName>
    <definedName name="XTA_EXCEL_LINK_972" hidden="1">BS【IFRS】!#REF!</definedName>
    <definedName name="XTA_EXCEL_LINK_973" hidden="1">BS【IFRS】!#REF!</definedName>
    <definedName name="XTA_EXCEL_LINK_974" hidden="1">BS【IFRS】!#REF!</definedName>
    <definedName name="XTA_EXCEL_LINK_975" hidden="1">'CF【IFRS】 '!#REF!</definedName>
    <definedName name="XTA_EXCEL_LINK_977" hidden="1">'CF【IFRS】 '!#REF!</definedName>
    <definedName name="XTA_EXCEL_LINK_979" hidden="1">'CF【IFRS】 '!#REF!</definedName>
    <definedName name="XTA_EXCEL_LINK_980" hidden="1">'CF【IFRS】 '!#REF!</definedName>
    <definedName name="XTA_EXCEL_LINK_981" hidden="1">'CF【IFRS】 '!#REF!</definedName>
    <definedName name="XTA_EXCEL_LINK_982" hidden="1">'CF【IFRS】 '!#REF!</definedName>
    <definedName name="XTA_EXCEL_LINK_983" hidden="1">'CF【IFRS】 '!#REF!</definedName>
    <definedName name="XTA_EXCEL_LINK_984" hidden="1">'CF【IFRS】 '!#REF!</definedName>
    <definedName name="XTA_EXCEL_LINK_985" hidden="1">'CF【IFRS】 '!#REF!</definedName>
    <definedName name="XTA_EXCEL_LINK_986" hidden="1">'CF【IFRS】 '!#REF!</definedName>
    <definedName name="XTA_EXCEL_LINK_987" hidden="1">'CF【IFRS】 '!#REF!</definedName>
    <definedName name="XTA_EXCEL_LINK_988" hidden="1">'CF【IFRS】 '!#REF!</definedName>
    <definedName name="XTA_EXCEL_LINK_989" hidden="1">'CF【IFRS】 '!#REF!</definedName>
    <definedName name="XTA_EXCEL_LINK_990" hidden="1">'CF【IFRS】 '!#REF!</definedName>
    <definedName name="XTA_EXCEL_LINK_991" hidden="1">'CF【IFRS】 '!#REF!</definedName>
    <definedName name="XTA_EXCEL_LINK_992" hidden="1">'CF【IFRS】 '!#REF!</definedName>
    <definedName name="XTA_EXCEL_LINK_993" hidden="1">'CF【IFRS】 '!#REF!</definedName>
    <definedName name="XTA_EXCEL_LINK_994" hidden="1">'CF【IFRS】 '!#REF!</definedName>
    <definedName name="XTA_EXCEL_LINK_995" hidden="1">'CF【IFRS】 '!#REF!</definedName>
    <definedName name="XTA_EXCEL_LINK_996" hidden="1">'CF【IFRS】 '!#REF!</definedName>
    <definedName name="XTA_EXCEL_LINK_997" hidden="1">'CF【IFRS】 '!#REF!</definedName>
    <definedName name="XTA_EXCEL_LINK_998" hidden="1">'CF【IFRS】 '!#REF!</definedName>
    <definedName name="XTA_EXCEL_LINK_999" hidden="1">'CF【IFRS】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75" l="1"/>
  <c r="K28" i="75"/>
  <c r="J28" i="75"/>
  <c r="AF9" i="69" l="1"/>
  <c r="AE9" i="69" l="1"/>
  <c r="E28" i="75" l="1"/>
  <c r="F28" i="75"/>
  <c r="G28" i="75"/>
  <c r="H28" i="75"/>
  <c r="D28" i="75"/>
  <c r="R39" i="54" l="1"/>
  <c r="AF13" i="69"/>
  <c r="AF12" i="69"/>
  <c r="P96" i="66"/>
  <c r="P94" i="66"/>
  <c r="P89" i="66"/>
  <c r="P85" i="66"/>
  <c r="P93" i="66" l="1"/>
  <c r="P79" i="66"/>
  <c r="AE13" i="69" l="1"/>
  <c r="AE12" i="69" l="1"/>
  <c r="P80" i="66"/>
  <c r="P81" i="66"/>
  <c r="P82" i="66"/>
  <c r="P83" i="66"/>
  <c r="P84" i="66"/>
  <c r="P86" i="66"/>
  <c r="P87" i="66"/>
  <c r="P88" i="66"/>
  <c r="P90" i="66"/>
  <c r="P91" i="66"/>
  <c r="P95" i="66"/>
  <c r="P97" i="66"/>
  <c r="P98" i="66"/>
  <c r="P100" i="66"/>
  <c r="P101" i="66"/>
  <c r="P102" i="66"/>
  <c r="P103" i="66"/>
  <c r="P105" i="66"/>
  <c r="P106" i="66"/>
  <c r="K50" i="75"/>
  <c r="J50" i="75"/>
  <c r="D50" i="75"/>
  <c r="K41" i="75"/>
  <c r="J41" i="75"/>
  <c r="I41" i="75"/>
  <c r="I50" i="75" s="1"/>
  <c r="H41" i="75"/>
  <c r="H50" i="75" s="1"/>
  <c r="G41" i="75"/>
  <c r="G50" i="75" s="1"/>
  <c r="F41" i="75"/>
  <c r="F50" i="75" s="1"/>
  <c r="E41" i="75"/>
  <c r="E50" i="75" s="1"/>
  <c r="D41" i="75"/>
  <c r="K19" i="75"/>
  <c r="J19" i="75"/>
  <c r="H19" i="75"/>
  <c r="G19" i="75"/>
  <c r="F19" i="75"/>
  <c r="E19" i="75"/>
  <c r="D19" i="75"/>
  <c r="Q39" i="54" l="1"/>
  <c r="N100" i="66" l="1"/>
  <c r="N96" i="66"/>
  <c r="N87" i="66"/>
  <c r="N80" i="66"/>
  <c r="N81" i="66"/>
  <c r="N82" i="66"/>
  <c r="N83" i="66"/>
  <c r="N84" i="66"/>
  <c r="N85" i="66"/>
  <c r="N86" i="66"/>
  <c r="N88" i="66"/>
  <c r="N89" i="66"/>
  <c r="N90" i="66"/>
  <c r="N91" i="66"/>
  <c r="N93" i="66"/>
  <c r="N94" i="66"/>
  <c r="N95" i="66"/>
  <c r="N97" i="66"/>
  <c r="N98" i="66"/>
  <c r="N101" i="66"/>
  <c r="N102" i="66"/>
  <c r="N103" i="66"/>
  <c r="N105" i="66"/>
  <c r="N106" i="66"/>
  <c r="N79" i="66"/>
  <c r="AE28" i="64"/>
  <c r="AD28" i="64"/>
  <c r="AF27" i="64"/>
  <c r="AF26" i="64"/>
  <c r="AF25" i="64"/>
  <c r="AF24" i="64"/>
  <c r="AF23" i="64"/>
  <c r="AF22" i="64"/>
  <c r="AF21" i="64"/>
  <c r="AF20" i="64"/>
  <c r="O15" i="63"/>
  <c r="O14" i="63"/>
  <c r="O13" i="63"/>
  <c r="N15" i="63"/>
  <c r="M15" i="63"/>
  <c r="L15" i="63"/>
  <c r="K15" i="63"/>
  <c r="J15" i="63"/>
  <c r="L14" i="63"/>
  <c r="L13" i="63"/>
  <c r="P42" i="63"/>
  <c r="P41" i="63"/>
  <c r="P40" i="63"/>
  <c r="P39" i="63"/>
  <c r="P38" i="63"/>
  <c r="P37" i="63"/>
  <c r="P36" i="63"/>
  <c r="P35" i="63"/>
  <c r="P34" i="63"/>
  <c r="AF28" i="64" l="1"/>
  <c r="P39" i="54"/>
  <c r="J85" i="66" l="1"/>
  <c r="J106" i="66"/>
  <c r="J105" i="66"/>
  <c r="J79" i="66"/>
  <c r="J80" i="66" l="1"/>
  <c r="J81" i="66"/>
  <c r="J82" i="66"/>
  <c r="J83" i="66"/>
  <c r="J84" i="66"/>
  <c r="J86" i="66"/>
  <c r="J87" i="66"/>
  <c r="J88" i="66"/>
  <c r="J89" i="66"/>
  <c r="J90" i="66"/>
  <c r="J91" i="66"/>
  <c r="J93" i="66"/>
  <c r="J94" i="66"/>
  <c r="J95" i="66"/>
  <c r="J96" i="66"/>
  <c r="J97" i="66"/>
  <c r="J98" i="66"/>
  <c r="J100" i="66"/>
  <c r="J101" i="66"/>
  <c r="J102" i="66"/>
  <c r="J103" i="66"/>
  <c r="K23" i="66" l="1"/>
  <c r="F30" i="64"/>
  <c r="E30" i="64"/>
  <c r="J29" i="64"/>
  <c r="G29" i="64"/>
  <c r="J28" i="64"/>
  <c r="G28" i="64"/>
  <c r="J27" i="64"/>
  <c r="G27" i="64"/>
  <c r="J26" i="64"/>
  <c r="G26" i="64"/>
  <c r="G25" i="64"/>
  <c r="G24" i="64"/>
  <c r="G23" i="64"/>
  <c r="J22" i="64"/>
  <c r="G22" i="64"/>
  <c r="J21" i="64"/>
  <c r="G21" i="64"/>
  <c r="G20" i="64"/>
  <c r="G30" i="64" l="1"/>
  <c r="T72" i="66"/>
  <c r="T71" i="66"/>
  <c r="T69" i="66"/>
  <c r="T68" i="66"/>
  <c r="T67" i="66"/>
  <c r="T66" i="66"/>
  <c r="T64" i="66"/>
  <c r="T63" i="66"/>
  <c r="T62" i="66"/>
  <c r="T61" i="66"/>
  <c r="T60" i="66"/>
  <c r="T59" i="66"/>
  <c r="T57" i="66"/>
  <c r="T56" i="66"/>
  <c r="T55" i="66"/>
  <c r="T54" i="66"/>
  <c r="T52" i="66"/>
  <c r="T51" i="66"/>
  <c r="T50" i="66"/>
  <c r="T49" i="66"/>
  <c r="T48" i="66"/>
  <c r="T47" i="66"/>
  <c r="T46" i="66"/>
  <c r="T45" i="66"/>
  <c r="D51" i="67" l="1"/>
  <c r="R65" i="66"/>
  <c r="C8" i="66"/>
  <c r="M49" i="63"/>
  <c r="M50" i="63"/>
  <c r="M51" i="63"/>
  <c r="M52" i="63"/>
  <c r="M53" i="63"/>
  <c r="M54" i="63"/>
  <c r="M55" i="63"/>
  <c r="M56" i="63"/>
  <c r="M57" i="63"/>
  <c r="M58" i="63"/>
  <c r="K59" i="63"/>
  <c r="L59" i="63"/>
  <c r="G49" i="63"/>
  <c r="G50" i="63"/>
  <c r="G51" i="63"/>
  <c r="G52" i="63"/>
  <c r="G53" i="63"/>
  <c r="G54" i="63"/>
  <c r="G55" i="63"/>
  <c r="G56" i="63"/>
  <c r="G57" i="63"/>
  <c r="G58" i="63"/>
  <c r="F59" i="63"/>
  <c r="E59" i="63"/>
  <c r="I59" i="63"/>
  <c r="H59" i="63"/>
  <c r="J59" i="63" s="1"/>
  <c r="J58" i="63"/>
  <c r="J57" i="63"/>
  <c r="J56" i="63"/>
  <c r="J55" i="63"/>
  <c r="J54" i="63"/>
  <c r="J53" i="63"/>
  <c r="J52" i="63"/>
  <c r="J51" i="63"/>
  <c r="J50" i="63"/>
  <c r="J49" i="63"/>
  <c r="L32" i="58"/>
  <c r="L30" i="58"/>
  <c r="L29" i="58"/>
  <c r="AC27" i="58"/>
  <c r="L27" i="58"/>
  <c r="L23" i="58"/>
  <c r="M23" i="58" s="1"/>
  <c r="L19" i="58"/>
  <c r="L18" i="58"/>
  <c r="K17" i="58"/>
  <c r="L17" i="58" s="1"/>
  <c r="L12" i="58"/>
  <c r="L11" i="58"/>
  <c r="L10" i="58"/>
  <c r="K9" i="58"/>
  <c r="L9" i="58" s="1"/>
  <c r="L7" i="58"/>
  <c r="K6" i="58"/>
  <c r="K8" i="58"/>
  <c r="L5" i="58"/>
  <c r="L4" i="58"/>
  <c r="U12" i="48"/>
  <c r="C12" i="48"/>
  <c r="D12" i="48"/>
  <c r="F12" i="48"/>
  <c r="G12" i="48"/>
  <c r="H12" i="48"/>
  <c r="I12" i="48"/>
  <c r="J12" i="48"/>
  <c r="K12" i="48"/>
  <c r="L12" i="48"/>
  <c r="M12" i="48"/>
  <c r="N12" i="48"/>
  <c r="O12" i="48"/>
  <c r="P12" i="48"/>
  <c r="Q12" i="48"/>
  <c r="R12" i="48"/>
  <c r="S12" i="48"/>
  <c r="T12" i="48"/>
  <c r="V12" i="48"/>
  <c r="C34" i="48"/>
  <c r="C35" i="48"/>
  <c r="C36" i="48"/>
  <c r="C37" i="48"/>
  <c r="C38" i="48"/>
  <c r="L6" i="58"/>
  <c r="K24" i="58"/>
  <c r="L24" i="58" s="1"/>
  <c r="L8" i="58"/>
  <c r="G59" i="63" l="1"/>
  <c r="M59" i="63"/>
  <c r="K28" i="58"/>
  <c r="K33" i="58" l="1"/>
  <c r="L33" i="58" s="1"/>
  <c r="L28" i="58"/>
</calcChain>
</file>

<file path=xl/sharedStrings.xml><?xml version="1.0" encoding="utf-8"?>
<sst xmlns="http://schemas.openxmlformats.org/spreadsheetml/2006/main" count="2532" uniqueCount="748">
  <si>
    <r>
      <t>1-1.</t>
    </r>
    <r>
      <rPr>
        <b/>
        <sz val="14"/>
        <rFont val="ＭＳ Ｐゴシック"/>
        <family val="3"/>
        <charset val="128"/>
      </rPr>
      <t>　連結損益計算書の推移【日本基準】</t>
    </r>
    <rPh sb="5" eb="7">
      <t>レンケツ</t>
    </rPh>
    <rPh sb="7" eb="9">
      <t>ソンエキ</t>
    </rPh>
    <rPh sb="9" eb="11">
      <t>ケイサン</t>
    </rPh>
    <rPh sb="11" eb="12">
      <t>ショ</t>
    </rPh>
    <rPh sb="13" eb="15">
      <t>スイイ</t>
    </rPh>
    <rPh sb="16" eb="18">
      <t>ニホン</t>
    </rPh>
    <rPh sb="18" eb="20">
      <t>キジュン</t>
    </rPh>
    <phoneticPr fontId="2"/>
  </si>
  <si>
    <t>（単位：百万円）</t>
    <rPh sb="4" eb="6">
      <t>ヒャクマン</t>
    </rPh>
    <phoneticPr fontId="2"/>
  </si>
  <si>
    <r>
      <t>2003</t>
    </r>
    <r>
      <rPr>
        <sz val="14"/>
        <rFont val="ＭＳ Ｐゴシック"/>
        <family val="3"/>
        <charset val="128"/>
      </rPr>
      <t>年度</t>
    </r>
    <rPh sb="4" eb="6">
      <t>ネンド</t>
    </rPh>
    <phoneticPr fontId="2"/>
  </si>
  <si>
    <r>
      <t>2004</t>
    </r>
    <r>
      <rPr>
        <sz val="14"/>
        <rFont val="ＭＳ Ｐゴシック"/>
        <family val="3"/>
        <charset val="128"/>
      </rPr>
      <t>年度</t>
    </r>
    <rPh sb="4" eb="6">
      <t>ネンド</t>
    </rPh>
    <phoneticPr fontId="2"/>
  </si>
  <si>
    <r>
      <t>2005年度</t>
    </r>
    <r>
      <rPr>
        <sz val="14"/>
        <rFont val="ＭＳ Ｐゴシック"/>
        <family val="3"/>
        <charset val="128"/>
      </rPr>
      <t/>
    </r>
    <rPh sb="4" eb="6">
      <t>ネンド</t>
    </rPh>
    <phoneticPr fontId="2"/>
  </si>
  <si>
    <r>
      <t>2006年度</t>
    </r>
    <r>
      <rPr>
        <sz val="14"/>
        <rFont val="ＭＳ Ｐゴシック"/>
        <family val="3"/>
        <charset val="128"/>
      </rPr>
      <t/>
    </r>
    <rPh sb="4" eb="6">
      <t>ネンド</t>
    </rPh>
    <phoneticPr fontId="2"/>
  </si>
  <si>
    <r>
      <t>2007年度</t>
    </r>
    <r>
      <rPr>
        <sz val="14"/>
        <rFont val="ＭＳ Ｐゴシック"/>
        <family val="3"/>
        <charset val="128"/>
      </rPr>
      <t/>
    </r>
    <rPh sb="4" eb="6">
      <t>ネンド</t>
    </rPh>
    <phoneticPr fontId="2"/>
  </si>
  <si>
    <r>
      <t>2008年度</t>
    </r>
    <r>
      <rPr>
        <sz val="14"/>
        <rFont val="ＭＳ Ｐゴシック"/>
        <family val="3"/>
        <charset val="128"/>
      </rPr>
      <t/>
    </r>
    <rPh sb="4" eb="6">
      <t>ネンド</t>
    </rPh>
    <phoneticPr fontId="2"/>
  </si>
  <si>
    <r>
      <t>2009年度</t>
    </r>
    <r>
      <rPr>
        <sz val="14"/>
        <rFont val="ＭＳ Ｐゴシック"/>
        <family val="3"/>
        <charset val="128"/>
      </rPr>
      <t/>
    </r>
    <rPh sb="4" eb="6">
      <t>ネンド</t>
    </rPh>
    <phoneticPr fontId="2"/>
  </si>
  <si>
    <r>
      <t>2010年度</t>
    </r>
    <r>
      <rPr>
        <sz val="14"/>
        <rFont val="ＭＳ Ｐゴシック"/>
        <family val="3"/>
        <charset val="128"/>
      </rPr>
      <t/>
    </r>
    <rPh sb="4" eb="6">
      <t>ネンド</t>
    </rPh>
    <phoneticPr fontId="2"/>
  </si>
  <si>
    <r>
      <t>2011年度</t>
    </r>
    <r>
      <rPr>
        <sz val="14"/>
        <rFont val="ＭＳ Ｐゴシック"/>
        <family val="3"/>
        <charset val="128"/>
      </rPr>
      <t/>
    </r>
    <rPh sb="4" eb="6">
      <t>ネンド</t>
    </rPh>
    <phoneticPr fontId="2"/>
  </si>
  <si>
    <r>
      <t>2012</t>
    </r>
    <r>
      <rPr>
        <sz val="14"/>
        <rFont val="ＭＳ Ｐゴシック"/>
        <family val="3"/>
        <charset val="128"/>
      </rPr>
      <t>年度</t>
    </r>
    <rPh sb="4" eb="6">
      <t>ネンド</t>
    </rPh>
    <phoneticPr fontId="2"/>
  </si>
  <si>
    <t>売上高</t>
    <rPh sb="0" eb="2">
      <t>ウリアゲ</t>
    </rPh>
    <rPh sb="2" eb="3">
      <t>ダカ</t>
    </rPh>
    <phoneticPr fontId="2"/>
  </si>
  <si>
    <t>売上原価</t>
    <rPh sb="0" eb="2">
      <t>ウリアゲ</t>
    </rPh>
    <rPh sb="2" eb="4">
      <t>ゲンカ</t>
    </rPh>
    <phoneticPr fontId="2"/>
  </si>
  <si>
    <t>売上総利益</t>
    <rPh sb="0" eb="2">
      <t>ウリアゲ</t>
    </rPh>
    <rPh sb="2" eb="5">
      <t>ソウリエキ</t>
    </rPh>
    <phoneticPr fontId="2"/>
  </si>
  <si>
    <t>　販売費及び一般管理費</t>
    <rPh sb="1" eb="4">
      <t>ハンバイヒ</t>
    </rPh>
    <rPh sb="4" eb="5">
      <t>オヨ</t>
    </rPh>
    <rPh sb="6" eb="8">
      <t>イッパン</t>
    </rPh>
    <rPh sb="8" eb="11">
      <t>カンリヒ</t>
    </rPh>
    <phoneticPr fontId="2"/>
  </si>
  <si>
    <t>営業利益</t>
    <rPh sb="0" eb="2">
      <t>エイギョウ</t>
    </rPh>
    <rPh sb="2" eb="4">
      <t>リエキ</t>
    </rPh>
    <phoneticPr fontId="2"/>
  </si>
  <si>
    <t>営業外収益</t>
    <rPh sb="0" eb="3">
      <t>エイギョウガイ</t>
    </rPh>
    <rPh sb="3" eb="5">
      <t>シュウエキ</t>
    </rPh>
    <phoneticPr fontId="2"/>
  </si>
  <si>
    <t>　受取利息</t>
    <rPh sb="1" eb="5">
      <t>ウケトリリソク</t>
    </rPh>
    <phoneticPr fontId="2"/>
  </si>
  <si>
    <t>　受取配当金</t>
    <rPh sb="1" eb="3">
      <t>ウケトリ</t>
    </rPh>
    <rPh sb="3" eb="6">
      <t>ハイトウキン</t>
    </rPh>
    <phoneticPr fontId="2"/>
  </si>
  <si>
    <t>　持分法による投資利益</t>
    <rPh sb="1" eb="3">
      <t>モチブン</t>
    </rPh>
    <rPh sb="3" eb="4">
      <t>ホウ</t>
    </rPh>
    <rPh sb="7" eb="9">
      <t>トウシ</t>
    </rPh>
    <rPh sb="9" eb="11">
      <t>リエキ</t>
    </rPh>
    <phoneticPr fontId="2"/>
  </si>
  <si>
    <t>　投資有価証券売却益</t>
    <rPh sb="1" eb="3">
      <t>トウシ</t>
    </rPh>
    <rPh sb="3" eb="5">
      <t>ユウカ</t>
    </rPh>
    <rPh sb="5" eb="7">
      <t>ショウケン</t>
    </rPh>
    <rPh sb="7" eb="10">
      <t>バイキャクエキ</t>
    </rPh>
    <phoneticPr fontId="2"/>
  </si>
  <si>
    <t>-</t>
    <phoneticPr fontId="2"/>
  </si>
  <si>
    <t>　違約金収入</t>
    <rPh sb="1" eb="4">
      <t>イヤクキン</t>
    </rPh>
    <rPh sb="4" eb="6">
      <t>シュウニュウ</t>
    </rPh>
    <phoneticPr fontId="2"/>
  </si>
  <si>
    <t>　為替差益</t>
    <rPh sb="1" eb="3">
      <t>カワセ</t>
    </rPh>
    <rPh sb="3" eb="5">
      <t>サエキ</t>
    </rPh>
    <phoneticPr fontId="2"/>
  </si>
  <si>
    <t>　その他</t>
    <rPh sb="3" eb="4">
      <t>ホカ</t>
    </rPh>
    <phoneticPr fontId="2"/>
  </si>
  <si>
    <t>営業外費用</t>
    <rPh sb="0" eb="3">
      <t>エイギョウガイ</t>
    </rPh>
    <rPh sb="3" eb="5">
      <t>ヒヨウ</t>
    </rPh>
    <phoneticPr fontId="2"/>
  </si>
  <si>
    <t>　支払利息</t>
    <rPh sb="1" eb="3">
      <t>シハライ</t>
    </rPh>
    <rPh sb="3" eb="5">
      <t>リソク</t>
    </rPh>
    <phoneticPr fontId="2"/>
  </si>
  <si>
    <t>　コマーシャルペーパー利息</t>
    <rPh sb="11" eb="13">
      <t>リソク</t>
    </rPh>
    <phoneticPr fontId="2"/>
  </si>
  <si>
    <t>　為替差損</t>
    <rPh sb="1" eb="3">
      <t>カワセ</t>
    </rPh>
    <rPh sb="3" eb="5">
      <t>サソン</t>
    </rPh>
    <phoneticPr fontId="2"/>
  </si>
  <si>
    <t>　デリバティブ評価損</t>
    <rPh sb="7" eb="9">
      <t>ヒョウカ</t>
    </rPh>
    <rPh sb="9" eb="10">
      <t>ソン</t>
    </rPh>
    <phoneticPr fontId="2"/>
  </si>
  <si>
    <t>経常利益</t>
    <rPh sb="0" eb="2">
      <t>ケイジョウ</t>
    </rPh>
    <rPh sb="2" eb="4">
      <t>リエキ</t>
    </rPh>
    <phoneticPr fontId="2"/>
  </si>
  <si>
    <t>特別損益合計</t>
    <rPh sb="0" eb="2">
      <t>トクベツ</t>
    </rPh>
    <rPh sb="2" eb="4">
      <t>ソンエキ</t>
    </rPh>
    <rPh sb="4" eb="6">
      <t>ゴウケイ</t>
    </rPh>
    <phoneticPr fontId="2"/>
  </si>
  <si>
    <t>税金等調整前当期純利益</t>
    <rPh sb="0" eb="2">
      <t>ゼイキン</t>
    </rPh>
    <rPh sb="2" eb="3">
      <t>ナド</t>
    </rPh>
    <rPh sb="3" eb="5">
      <t>チョウセイ</t>
    </rPh>
    <rPh sb="5" eb="6">
      <t>マエ</t>
    </rPh>
    <rPh sb="6" eb="8">
      <t>トウキ</t>
    </rPh>
    <rPh sb="8" eb="11">
      <t>ジュンリエキ</t>
    </rPh>
    <phoneticPr fontId="2"/>
  </si>
  <si>
    <t>法人税、住民税及び事業税</t>
    <rPh sb="0" eb="3">
      <t>ホウジンゼイ</t>
    </rPh>
    <rPh sb="4" eb="7">
      <t>ジュウミンゼイ</t>
    </rPh>
    <rPh sb="7" eb="8">
      <t>オヨ</t>
    </rPh>
    <rPh sb="9" eb="12">
      <t>ジギョウゼイ</t>
    </rPh>
    <phoneticPr fontId="2"/>
  </si>
  <si>
    <t>法人税等調整額</t>
    <rPh sb="0" eb="3">
      <t>ホウジンゼイ</t>
    </rPh>
    <rPh sb="3" eb="4">
      <t>ナド</t>
    </rPh>
    <rPh sb="4" eb="6">
      <t>チョウセイ</t>
    </rPh>
    <rPh sb="6" eb="7">
      <t>ガク</t>
    </rPh>
    <phoneticPr fontId="2"/>
  </si>
  <si>
    <t>少数株主損益調整前当期純利益</t>
    <rPh sb="0" eb="2">
      <t>ショウスウ</t>
    </rPh>
    <rPh sb="2" eb="3">
      <t>カブ</t>
    </rPh>
    <rPh sb="3" eb="4">
      <t>ヌシ</t>
    </rPh>
    <rPh sb="4" eb="6">
      <t>ソンエキ</t>
    </rPh>
    <rPh sb="6" eb="8">
      <t>チョウセイ</t>
    </rPh>
    <rPh sb="8" eb="9">
      <t>マエ</t>
    </rPh>
    <rPh sb="9" eb="10">
      <t>トウ</t>
    </rPh>
    <rPh sb="10" eb="11">
      <t>キ</t>
    </rPh>
    <rPh sb="11" eb="12">
      <t>ジュン</t>
    </rPh>
    <rPh sb="12" eb="14">
      <t>リエキ</t>
    </rPh>
    <phoneticPr fontId="2"/>
  </si>
  <si>
    <t>‐</t>
    <phoneticPr fontId="2"/>
  </si>
  <si>
    <t>少数株主利益</t>
    <rPh sb="0" eb="2">
      <t>ショウスウ</t>
    </rPh>
    <rPh sb="2" eb="4">
      <t>カブヌシ</t>
    </rPh>
    <rPh sb="4" eb="6">
      <t>リエキ</t>
    </rPh>
    <phoneticPr fontId="2"/>
  </si>
  <si>
    <t>当期純利益</t>
    <rPh sb="0" eb="2">
      <t>トウキ</t>
    </rPh>
    <rPh sb="2" eb="5">
      <t>ジュンリエキ</t>
    </rPh>
    <phoneticPr fontId="2"/>
  </si>
  <si>
    <t>（単位：億円）</t>
    <rPh sb="1" eb="3">
      <t>タンイ</t>
    </rPh>
    <rPh sb="4" eb="6">
      <t>オクエン</t>
    </rPh>
    <phoneticPr fontId="2"/>
  </si>
  <si>
    <r>
      <t>基礎的収益力</t>
    </r>
    <r>
      <rPr>
        <b/>
        <vertAlign val="superscript"/>
        <sz val="13"/>
        <rFont val="ＭＳ Ｐゴシック"/>
        <family val="3"/>
        <charset val="128"/>
      </rPr>
      <t>※2</t>
    </r>
    <rPh sb="0" eb="2">
      <t>キソ</t>
    </rPh>
    <rPh sb="2" eb="3">
      <t>テキ</t>
    </rPh>
    <rPh sb="3" eb="5">
      <t>シュウエキ</t>
    </rPh>
    <rPh sb="5" eb="6">
      <t>リョク</t>
    </rPh>
    <phoneticPr fontId="2"/>
  </si>
  <si>
    <r>
      <rPr>
        <sz val="12"/>
        <rFont val="ＭＳ Ｐゴシック"/>
        <family val="3"/>
        <charset val="128"/>
      </rPr>
      <t>※</t>
    </r>
    <r>
      <rPr>
        <sz val="12"/>
        <rFont val="Arial"/>
        <family val="2"/>
      </rPr>
      <t>1 2012</t>
    </r>
    <r>
      <rPr>
        <sz val="12"/>
        <rFont val="ＭＳ Ｐゴシック"/>
        <family val="3"/>
        <charset val="128"/>
      </rPr>
      <t>年度まで中期経営計画</t>
    </r>
    <r>
      <rPr>
        <sz val="12"/>
        <rFont val="Arial"/>
        <family val="2"/>
      </rPr>
      <t>2014</t>
    </r>
    <r>
      <rPr>
        <sz val="12"/>
        <rFont val="ＭＳ Ｐゴシック"/>
        <family val="3"/>
        <charset val="128"/>
      </rPr>
      <t>における定量目標を日本基準に基づき設定しておりましたので、</t>
    </r>
    <r>
      <rPr>
        <sz val="12"/>
        <rFont val="Arial"/>
        <family val="2"/>
      </rPr>
      <t>2012</t>
    </r>
    <r>
      <rPr>
        <sz val="12"/>
        <rFont val="ＭＳ Ｐゴシック"/>
        <family val="3"/>
        <charset val="128"/>
      </rPr>
      <t>年度の日本基準による連結財務諸表を読者の便宜を考慮し記載しております。</t>
    </r>
    <phoneticPr fontId="2"/>
  </si>
  <si>
    <r>
      <rPr>
        <sz val="12"/>
        <rFont val="ＭＳ Ｐゴシック"/>
        <family val="3"/>
        <charset val="128"/>
      </rPr>
      <t>※</t>
    </r>
    <r>
      <rPr>
        <sz val="12"/>
        <rFont val="Arial"/>
        <family val="2"/>
      </rPr>
      <t xml:space="preserve">2 </t>
    </r>
    <r>
      <rPr>
        <sz val="12"/>
        <rFont val="ＭＳ Ｐゴシック"/>
        <family val="3"/>
        <charset val="128"/>
      </rPr>
      <t>基礎的収益力＝営業利益（貸倒引当金繰入・貸倒償却控除前）＋金利収支＋受取配当金＋持分法による投資利益</t>
    </r>
    <phoneticPr fontId="2"/>
  </si>
  <si>
    <r>
      <t>2-1.</t>
    </r>
    <r>
      <rPr>
        <b/>
        <sz val="14"/>
        <rFont val="ＭＳ Ｐゴシック"/>
        <family val="3"/>
        <charset val="128"/>
      </rPr>
      <t>　連結包括利益計算書の推移【日本基準】</t>
    </r>
    <rPh sb="5" eb="7">
      <t>レンケツ</t>
    </rPh>
    <rPh sb="7" eb="9">
      <t>ホウカツ</t>
    </rPh>
    <rPh sb="9" eb="11">
      <t>リエキ</t>
    </rPh>
    <rPh sb="11" eb="13">
      <t>ケイサン</t>
    </rPh>
    <rPh sb="13" eb="14">
      <t>ショ</t>
    </rPh>
    <rPh sb="15" eb="17">
      <t>スイイ</t>
    </rPh>
    <rPh sb="18" eb="20">
      <t>ニホン</t>
    </rPh>
    <rPh sb="20" eb="22">
      <t>キジュン</t>
    </rPh>
    <phoneticPr fontId="2"/>
  </si>
  <si>
    <r>
      <t>2009</t>
    </r>
    <r>
      <rPr>
        <sz val="14"/>
        <rFont val="ＭＳ Ｐゴシック"/>
        <family val="3"/>
        <charset val="128"/>
      </rPr>
      <t>年度</t>
    </r>
    <rPh sb="4" eb="6">
      <t>ネンド</t>
    </rPh>
    <phoneticPr fontId="2"/>
  </si>
  <si>
    <r>
      <t>2010</t>
    </r>
    <r>
      <rPr>
        <sz val="14"/>
        <rFont val="ＭＳ Ｐゴシック"/>
        <family val="3"/>
        <charset val="128"/>
      </rPr>
      <t>年度</t>
    </r>
    <rPh sb="4" eb="6">
      <t>ネンド</t>
    </rPh>
    <phoneticPr fontId="2"/>
  </si>
  <si>
    <r>
      <t>2011</t>
    </r>
    <r>
      <rPr>
        <sz val="14"/>
        <rFont val="ＭＳ Ｐゴシック"/>
        <family val="3"/>
        <charset val="128"/>
      </rPr>
      <t>年度</t>
    </r>
    <rPh sb="4" eb="6">
      <t>ネンド</t>
    </rPh>
    <phoneticPr fontId="2"/>
  </si>
  <si>
    <t>その他の包括利益</t>
    <rPh sb="2" eb="3">
      <t>タ</t>
    </rPh>
    <rPh sb="4" eb="6">
      <t>ホウカツ</t>
    </rPh>
    <rPh sb="6" eb="8">
      <t>リエキ</t>
    </rPh>
    <phoneticPr fontId="2"/>
  </si>
  <si>
    <t>　その他有価証券評価差額金</t>
    <rPh sb="3" eb="4">
      <t>タ</t>
    </rPh>
    <rPh sb="4" eb="6">
      <t>ユウカ</t>
    </rPh>
    <rPh sb="6" eb="8">
      <t>ショウケン</t>
    </rPh>
    <rPh sb="8" eb="10">
      <t>ヒョウカ</t>
    </rPh>
    <rPh sb="10" eb="12">
      <t>サガク</t>
    </rPh>
    <rPh sb="12" eb="13">
      <t>キン</t>
    </rPh>
    <phoneticPr fontId="2"/>
  </si>
  <si>
    <t>　繰延ヘッジ損益</t>
    <rPh sb="1" eb="3">
      <t>クリノベ</t>
    </rPh>
    <rPh sb="6" eb="8">
      <t>ソンエキ</t>
    </rPh>
    <phoneticPr fontId="2"/>
  </si>
  <si>
    <t>　土地再評価差額金</t>
    <rPh sb="1" eb="3">
      <t>トチ</t>
    </rPh>
    <rPh sb="3" eb="6">
      <t>サイヒョウカ</t>
    </rPh>
    <rPh sb="6" eb="8">
      <t>サガク</t>
    </rPh>
    <rPh sb="8" eb="9">
      <t>キン</t>
    </rPh>
    <phoneticPr fontId="2"/>
  </si>
  <si>
    <t>　為替換算調整勘定</t>
    <rPh sb="1" eb="3">
      <t>カワセ</t>
    </rPh>
    <rPh sb="3" eb="5">
      <t>カンサン</t>
    </rPh>
    <rPh sb="5" eb="7">
      <t>チョウセイ</t>
    </rPh>
    <rPh sb="7" eb="9">
      <t>カンジョウ</t>
    </rPh>
    <phoneticPr fontId="2"/>
  </si>
  <si>
    <t>　在外会社の年金債務調整額</t>
    <rPh sb="1" eb="3">
      <t>ザイガイ</t>
    </rPh>
    <rPh sb="3" eb="5">
      <t>カイシャ</t>
    </rPh>
    <rPh sb="6" eb="8">
      <t>ネンキン</t>
    </rPh>
    <rPh sb="8" eb="10">
      <t>サイム</t>
    </rPh>
    <rPh sb="10" eb="12">
      <t>チョウセイ</t>
    </rPh>
    <rPh sb="12" eb="13">
      <t>ガク</t>
    </rPh>
    <phoneticPr fontId="2"/>
  </si>
  <si>
    <t>　持分法適用会社に対する持分相当額</t>
    <rPh sb="1" eb="2">
      <t>モ</t>
    </rPh>
    <rPh sb="2" eb="3">
      <t>フン</t>
    </rPh>
    <rPh sb="3" eb="4">
      <t>ホウ</t>
    </rPh>
    <rPh sb="4" eb="6">
      <t>テキヨウ</t>
    </rPh>
    <rPh sb="6" eb="8">
      <t>ガイシャ</t>
    </rPh>
    <rPh sb="9" eb="10">
      <t>タイ</t>
    </rPh>
    <rPh sb="12" eb="13">
      <t>モ</t>
    </rPh>
    <rPh sb="13" eb="14">
      <t>ブン</t>
    </rPh>
    <rPh sb="14" eb="16">
      <t>ソウトウ</t>
    </rPh>
    <rPh sb="16" eb="17">
      <t>ガク</t>
    </rPh>
    <phoneticPr fontId="2"/>
  </si>
  <si>
    <t>包括利益</t>
    <rPh sb="0" eb="2">
      <t>ホウカツ</t>
    </rPh>
    <rPh sb="2" eb="4">
      <t>リエキ</t>
    </rPh>
    <phoneticPr fontId="2"/>
  </si>
  <si>
    <t>　（内訳）</t>
    <rPh sb="2" eb="4">
      <t>ウチワケ</t>
    </rPh>
    <phoneticPr fontId="2"/>
  </si>
  <si>
    <t>　親会社株主に係る包括利益</t>
    <rPh sb="1" eb="4">
      <t>オヤガイシャ</t>
    </rPh>
    <rPh sb="4" eb="6">
      <t>カブヌシ</t>
    </rPh>
    <rPh sb="7" eb="8">
      <t>カカワ</t>
    </rPh>
    <rPh sb="9" eb="11">
      <t>ホウカツ</t>
    </rPh>
    <rPh sb="11" eb="13">
      <t>リエキ</t>
    </rPh>
    <phoneticPr fontId="2"/>
  </si>
  <si>
    <t>　少数株主に係る包括利益</t>
    <rPh sb="1" eb="3">
      <t>ショウスウ</t>
    </rPh>
    <rPh sb="3" eb="5">
      <t>カブヌシ</t>
    </rPh>
    <rPh sb="6" eb="7">
      <t>カカワ</t>
    </rPh>
    <rPh sb="8" eb="10">
      <t>ホウカツ</t>
    </rPh>
    <rPh sb="10" eb="12">
      <t>リエキ</t>
    </rPh>
    <phoneticPr fontId="2"/>
  </si>
  <si>
    <r>
      <t>3-1.</t>
    </r>
    <r>
      <rPr>
        <b/>
        <sz val="14"/>
        <rFont val="ＭＳ Ｐゴシック"/>
        <family val="3"/>
        <charset val="128"/>
      </rPr>
      <t>　連結特別損益の推移【日本基準】</t>
    </r>
    <rPh sb="5" eb="7">
      <t>レンケツ</t>
    </rPh>
    <rPh sb="7" eb="9">
      <t>トクベツ</t>
    </rPh>
    <rPh sb="9" eb="11">
      <t>ソンエキ</t>
    </rPh>
    <rPh sb="12" eb="14">
      <t>スイイ</t>
    </rPh>
    <rPh sb="15" eb="17">
      <t>ニホン</t>
    </rPh>
    <rPh sb="17" eb="19">
      <t>キジュン</t>
    </rPh>
    <phoneticPr fontId="2"/>
  </si>
  <si>
    <t>特別利益</t>
    <rPh sb="0" eb="2">
      <t>トクベツ</t>
    </rPh>
    <rPh sb="2" eb="4">
      <t>リエキ</t>
    </rPh>
    <phoneticPr fontId="2"/>
  </si>
  <si>
    <t>　固定資産売却益</t>
    <rPh sb="1" eb="3">
      <t>コテイ</t>
    </rPh>
    <rPh sb="3" eb="5">
      <t>シサン</t>
    </rPh>
    <rPh sb="5" eb="8">
      <t>バイキャクエキ</t>
    </rPh>
    <phoneticPr fontId="2"/>
  </si>
  <si>
    <t>　投資不動産売却益</t>
    <rPh sb="1" eb="3">
      <t>トウシ</t>
    </rPh>
    <rPh sb="3" eb="5">
      <t>フドウ</t>
    </rPh>
    <rPh sb="5" eb="6">
      <t>サン</t>
    </rPh>
    <rPh sb="6" eb="9">
      <t>バイキャクエキ</t>
    </rPh>
    <phoneticPr fontId="2"/>
  </si>
  <si>
    <t>　出資金売却益</t>
    <rPh sb="1" eb="4">
      <t>シュッシキン</t>
    </rPh>
    <rPh sb="4" eb="7">
      <t>バイキャクエキ</t>
    </rPh>
    <phoneticPr fontId="2"/>
  </si>
  <si>
    <t>　持分変動利益</t>
    <rPh sb="1" eb="3">
      <t>モチブン</t>
    </rPh>
    <rPh sb="3" eb="5">
      <t>ヘンドウ</t>
    </rPh>
    <rPh sb="5" eb="7">
      <t>リエキ</t>
    </rPh>
    <phoneticPr fontId="2"/>
  </si>
  <si>
    <t>　負ののれん発生益</t>
    <rPh sb="1" eb="2">
      <t>フ</t>
    </rPh>
    <rPh sb="6" eb="8">
      <t>ハッセイ</t>
    </rPh>
    <rPh sb="8" eb="9">
      <t>エキ</t>
    </rPh>
    <phoneticPr fontId="2"/>
  </si>
  <si>
    <t>　段階取得に係る差益</t>
    <rPh sb="1" eb="3">
      <t>ダンカイ</t>
    </rPh>
    <rPh sb="3" eb="5">
      <t>シュトク</t>
    </rPh>
    <rPh sb="6" eb="7">
      <t>カカワ</t>
    </rPh>
    <rPh sb="8" eb="10">
      <t>サエキ</t>
    </rPh>
    <phoneticPr fontId="2"/>
  </si>
  <si>
    <t>　貸倒引当金戻入額</t>
    <rPh sb="1" eb="3">
      <t>カシダオレ</t>
    </rPh>
    <rPh sb="3" eb="5">
      <t>ヒキアテ</t>
    </rPh>
    <rPh sb="5" eb="6">
      <t>キン</t>
    </rPh>
    <rPh sb="6" eb="7">
      <t>モド</t>
    </rPh>
    <rPh sb="7" eb="8">
      <t>イ</t>
    </rPh>
    <rPh sb="8" eb="9">
      <t>ガク</t>
    </rPh>
    <phoneticPr fontId="2"/>
  </si>
  <si>
    <t>　特定海外債権売却益</t>
    <rPh sb="1" eb="3">
      <t>トクテイ</t>
    </rPh>
    <rPh sb="3" eb="5">
      <t>カイガイ</t>
    </rPh>
    <rPh sb="5" eb="7">
      <t>サイケン</t>
    </rPh>
    <rPh sb="7" eb="10">
      <t>バイキャクエキ</t>
    </rPh>
    <phoneticPr fontId="2"/>
  </si>
  <si>
    <t>　償却債権取立益</t>
    <rPh sb="1" eb="3">
      <t>ショウキャク</t>
    </rPh>
    <rPh sb="3" eb="5">
      <t>サイケン</t>
    </rPh>
    <rPh sb="5" eb="7">
      <t>トリタ</t>
    </rPh>
    <rPh sb="7" eb="8">
      <t>エキ</t>
    </rPh>
    <phoneticPr fontId="2"/>
  </si>
  <si>
    <t>　関係会社整理益</t>
    <rPh sb="1" eb="3">
      <t>カンケイ</t>
    </rPh>
    <rPh sb="3" eb="5">
      <t>ガイシャ</t>
    </rPh>
    <rPh sb="5" eb="7">
      <t>セイリ</t>
    </rPh>
    <rPh sb="7" eb="8">
      <t>エキ</t>
    </rPh>
    <phoneticPr fontId="2"/>
  </si>
  <si>
    <t xml:space="preserve">  インフレ会計調整額</t>
    <rPh sb="6" eb="8">
      <t>カイケイ</t>
    </rPh>
    <rPh sb="8" eb="10">
      <t>チョウセイ</t>
    </rPh>
    <rPh sb="10" eb="11">
      <t>ガク</t>
    </rPh>
    <phoneticPr fontId="2"/>
  </si>
  <si>
    <t>　退職給付引当金取崩益等</t>
    <rPh sb="1" eb="3">
      <t>タイショク</t>
    </rPh>
    <rPh sb="3" eb="5">
      <t>キュウフ</t>
    </rPh>
    <rPh sb="5" eb="7">
      <t>ヒキアテ</t>
    </rPh>
    <rPh sb="7" eb="8">
      <t>キン</t>
    </rPh>
    <rPh sb="8" eb="9">
      <t>ト</t>
    </rPh>
    <rPh sb="9" eb="10">
      <t>クズ</t>
    </rPh>
    <rPh sb="10" eb="11">
      <t>エキ</t>
    </rPh>
    <rPh sb="11" eb="12">
      <t>トウ</t>
    </rPh>
    <phoneticPr fontId="2"/>
  </si>
  <si>
    <t>特別損失</t>
    <rPh sb="0" eb="2">
      <t>トクベツ</t>
    </rPh>
    <rPh sb="2" eb="4">
      <t>ソンシツ</t>
    </rPh>
    <phoneticPr fontId="2"/>
  </si>
  <si>
    <t>　固定資産除売却損</t>
    <rPh sb="1" eb="3">
      <t>コテイ</t>
    </rPh>
    <rPh sb="3" eb="6">
      <t>シサンジョ</t>
    </rPh>
    <rPh sb="6" eb="9">
      <t>バイキャクゾン</t>
    </rPh>
    <phoneticPr fontId="2"/>
  </si>
  <si>
    <t>　投資不動産売却損</t>
    <rPh sb="1" eb="3">
      <t>トウシ</t>
    </rPh>
    <rPh sb="3" eb="5">
      <t>フドウ</t>
    </rPh>
    <rPh sb="5" eb="6">
      <t>サン</t>
    </rPh>
    <rPh sb="6" eb="9">
      <t>バイキャクソン</t>
    </rPh>
    <phoneticPr fontId="2"/>
  </si>
  <si>
    <t>　減損損失</t>
    <rPh sb="1" eb="3">
      <t>ゲンソン</t>
    </rPh>
    <rPh sb="3" eb="5">
      <t>ソンシツ</t>
    </rPh>
    <phoneticPr fontId="2"/>
  </si>
  <si>
    <t>　投資有価証券売却損</t>
    <rPh sb="1" eb="3">
      <t>トウシ</t>
    </rPh>
    <rPh sb="3" eb="5">
      <t>ユウカ</t>
    </rPh>
    <rPh sb="5" eb="7">
      <t>ショウケン</t>
    </rPh>
    <rPh sb="7" eb="9">
      <t>バイキャク</t>
    </rPh>
    <rPh sb="9" eb="10">
      <t>ゾン</t>
    </rPh>
    <phoneticPr fontId="2"/>
  </si>
  <si>
    <t>　出資金売却損</t>
    <rPh sb="1" eb="4">
      <t>シュッシキン</t>
    </rPh>
    <rPh sb="4" eb="6">
      <t>バイキャク</t>
    </rPh>
    <rPh sb="6" eb="7">
      <t>ゾン</t>
    </rPh>
    <phoneticPr fontId="2"/>
  </si>
  <si>
    <t>　投資有価証券等評価損</t>
    <rPh sb="1" eb="3">
      <t>トウシ</t>
    </rPh>
    <rPh sb="3" eb="5">
      <t>ユウカ</t>
    </rPh>
    <rPh sb="5" eb="7">
      <t>ショウケン</t>
    </rPh>
    <rPh sb="7" eb="8">
      <t>トウ</t>
    </rPh>
    <rPh sb="8" eb="10">
      <t>ヒョウカ</t>
    </rPh>
    <rPh sb="10" eb="11">
      <t>ソン</t>
    </rPh>
    <phoneticPr fontId="2"/>
  </si>
  <si>
    <t>　有形固定資産等評価損</t>
    <rPh sb="1" eb="3">
      <t>ユウケイ</t>
    </rPh>
    <rPh sb="3" eb="5">
      <t>コテイ</t>
    </rPh>
    <rPh sb="5" eb="7">
      <t>シサン</t>
    </rPh>
    <rPh sb="7" eb="8">
      <t>トウ</t>
    </rPh>
    <rPh sb="8" eb="10">
      <t>ヒョウカ</t>
    </rPh>
    <rPh sb="10" eb="11">
      <t>ソン</t>
    </rPh>
    <phoneticPr fontId="2"/>
  </si>
  <si>
    <t>　持分変動損失</t>
    <rPh sb="1" eb="3">
      <t>モチブン</t>
    </rPh>
    <rPh sb="3" eb="5">
      <t>ヘンドウ</t>
    </rPh>
    <rPh sb="5" eb="7">
      <t>ソンシツ</t>
    </rPh>
    <phoneticPr fontId="2"/>
  </si>
  <si>
    <t>　関係会社等整理・引当損</t>
    <rPh sb="1" eb="6">
      <t>カンケイガイシャナド</t>
    </rPh>
    <rPh sb="6" eb="8">
      <t>セイリ</t>
    </rPh>
    <rPh sb="9" eb="11">
      <t>ヒキアテ</t>
    </rPh>
    <rPh sb="11" eb="12">
      <t>ゾン</t>
    </rPh>
    <phoneticPr fontId="2"/>
  </si>
  <si>
    <t>　事業構造改善損</t>
    <rPh sb="1" eb="3">
      <t>ジギョウ</t>
    </rPh>
    <rPh sb="3" eb="5">
      <t>コウゾウ</t>
    </rPh>
    <rPh sb="5" eb="7">
      <t>カイゼン</t>
    </rPh>
    <rPh sb="7" eb="8">
      <t>ゾン</t>
    </rPh>
    <phoneticPr fontId="2"/>
  </si>
  <si>
    <t>　先物取引清算損失</t>
    <rPh sb="1" eb="3">
      <t>サキモノ</t>
    </rPh>
    <rPh sb="3" eb="5">
      <t>トリヒキ</t>
    </rPh>
    <rPh sb="5" eb="7">
      <t>セイサン</t>
    </rPh>
    <rPh sb="7" eb="9">
      <t>ソンシツ</t>
    </rPh>
    <phoneticPr fontId="2"/>
  </si>
  <si>
    <t>　たな卸資産評価損</t>
    <rPh sb="3" eb="4">
      <t>オロシ</t>
    </rPh>
    <rPh sb="4" eb="6">
      <t>シサン</t>
    </rPh>
    <rPh sb="6" eb="8">
      <t>ヒョウカ</t>
    </rPh>
    <rPh sb="8" eb="9">
      <t>ゾン</t>
    </rPh>
    <phoneticPr fontId="2"/>
  </si>
  <si>
    <t>　特別退職金</t>
    <rPh sb="1" eb="3">
      <t>トクベツ</t>
    </rPh>
    <rPh sb="3" eb="6">
      <t>タイショクキン</t>
    </rPh>
    <phoneticPr fontId="2"/>
  </si>
  <si>
    <t>　役員退職慰労引当金繰入額</t>
    <rPh sb="1" eb="3">
      <t>ヤクイン</t>
    </rPh>
    <rPh sb="3" eb="5">
      <t>タイショク</t>
    </rPh>
    <rPh sb="5" eb="7">
      <t>イロウ</t>
    </rPh>
    <rPh sb="7" eb="9">
      <t>ヒキアテ</t>
    </rPh>
    <rPh sb="9" eb="10">
      <t>キン</t>
    </rPh>
    <rPh sb="10" eb="12">
      <t>クリイレ</t>
    </rPh>
    <rPh sb="12" eb="13">
      <t>ガク</t>
    </rPh>
    <phoneticPr fontId="2"/>
  </si>
  <si>
    <t xml:space="preserve">  資産除去債務会計基準の適用に伴う影響額</t>
    <rPh sb="2" eb="4">
      <t>シサン</t>
    </rPh>
    <rPh sb="4" eb="6">
      <t>ジョキョ</t>
    </rPh>
    <rPh sb="6" eb="8">
      <t>サイム</t>
    </rPh>
    <rPh sb="8" eb="10">
      <t>カイケイ</t>
    </rPh>
    <rPh sb="10" eb="12">
      <t>キジュン</t>
    </rPh>
    <rPh sb="13" eb="15">
      <t>テキヨウ</t>
    </rPh>
    <rPh sb="16" eb="17">
      <t>トモナ</t>
    </rPh>
    <rPh sb="18" eb="20">
      <t>エイキョウ</t>
    </rPh>
    <rPh sb="20" eb="21">
      <t>ガク</t>
    </rPh>
    <phoneticPr fontId="2"/>
  </si>
  <si>
    <t xml:space="preserve">  災害による損失</t>
    <rPh sb="2" eb="4">
      <t>サイガイ</t>
    </rPh>
    <rPh sb="7" eb="9">
      <t>ソンシツ</t>
    </rPh>
    <phoneticPr fontId="2"/>
  </si>
  <si>
    <t>　特定海外債権引当金繰入額</t>
    <rPh sb="1" eb="3">
      <t>トクテイ</t>
    </rPh>
    <rPh sb="3" eb="5">
      <t>カイガイ</t>
    </rPh>
    <rPh sb="5" eb="7">
      <t>サイケン</t>
    </rPh>
    <rPh sb="7" eb="9">
      <t>ヒキアテ</t>
    </rPh>
    <rPh sb="9" eb="10">
      <t>キン</t>
    </rPh>
    <rPh sb="10" eb="12">
      <t>クリイレ</t>
    </rPh>
    <rPh sb="12" eb="13">
      <t>ガク</t>
    </rPh>
    <phoneticPr fontId="2"/>
  </si>
  <si>
    <t>　退職給付制度変更費用</t>
    <rPh sb="1" eb="3">
      <t>タイショク</t>
    </rPh>
    <rPh sb="3" eb="5">
      <t>キュウフ</t>
    </rPh>
    <rPh sb="5" eb="7">
      <t>セイド</t>
    </rPh>
    <rPh sb="7" eb="9">
      <t>ヘンコウ</t>
    </rPh>
    <rPh sb="9" eb="11">
      <t>ヒヨウ</t>
    </rPh>
    <phoneticPr fontId="2"/>
  </si>
  <si>
    <t>　統合費用</t>
    <rPh sb="1" eb="3">
      <t>トウゴウ</t>
    </rPh>
    <rPh sb="3" eb="5">
      <t>ヒヨウ</t>
    </rPh>
    <phoneticPr fontId="2"/>
  </si>
  <si>
    <t>　訴訟等損失</t>
    <rPh sb="1" eb="3">
      <t>ソショウ</t>
    </rPh>
    <rPh sb="3" eb="4">
      <t>トウ</t>
    </rPh>
    <rPh sb="4" eb="6">
      <t>ソンシツ</t>
    </rPh>
    <phoneticPr fontId="2"/>
  </si>
  <si>
    <t>　退職給付費用</t>
    <rPh sb="1" eb="3">
      <t>タイショク</t>
    </rPh>
    <rPh sb="3" eb="5">
      <t>キュウフ</t>
    </rPh>
    <rPh sb="5" eb="7">
      <t>ヒヨウ</t>
    </rPh>
    <phoneticPr fontId="2"/>
  </si>
  <si>
    <r>
      <t>1-2.</t>
    </r>
    <r>
      <rPr>
        <b/>
        <sz val="14"/>
        <rFont val="游ゴシック"/>
        <family val="2"/>
        <charset val="128"/>
      </rPr>
      <t>　連結純損益計算書の推移【</t>
    </r>
    <r>
      <rPr>
        <b/>
        <sz val="14"/>
        <rFont val="Arial"/>
        <family val="2"/>
      </rPr>
      <t>IFRS</t>
    </r>
    <r>
      <rPr>
        <b/>
        <sz val="14"/>
        <rFont val="游ゴシック"/>
        <family val="2"/>
        <charset val="128"/>
      </rPr>
      <t>】</t>
    </r>
    <phoneticPr fontId="2"/>
  </si>
  <si>
    <r>
      <rPr>
        <sz val="14"/>
        <rFont val="ＭＳ Ｐゴシック"/>
        <family val="3"/>
        <charset val="128"/>
      </rPr>
      <t>（単位：百万円）</t>
    </r>
    <rPh sb="4" eb="6">
      <t>ヒャクマン</t>
    </rPh>
    <phoneticPr fontId="2"/>
  </si>
  <si>
    <r>
      <t>2011</t>
    </r>
    <r>
      <rPr>
        <sz val="14"/>
        <rFont val="ＭＳ Ｐゴシック"/>
        <family val="3"/>
        <charset val="128"/>
      </rPr>
      <t>年度</t>
    </r>
    <rPh sb="4" eb="5">
      <t>ネン</t>
    </rPh>
    <rPh sb="5" eb="6">
      <t>ド</t>
    </rPh>
    <phoneticPr fontId="2"/>
  </si>
  <si>
    <r>
      <t>2012</t>
    </r>
    <r>
      <rPr>
        <sz val="14"/>
        <rFont val="ＭＳ Ｐゴシック"/>
        <family val="3"/>
        <charset val="128"/>
      </rPr>
      <t>年度</t>
    </r>
    <rPh sb="4" eb="5">
      <t>ネン</t>
    </rPh>
    <rPh sb="5" eb="6">
      <t>ド</t>
    </rPh>
    <phoneticPr fontId="2"/>
  </si>
  <si>
    <r>
      <t>2013</t>
    </r>
    <r>
      <rPr>
        <sz val="14"/>
        <rFont val="ＭＳ Ｐゴシック"/>
        <family val="3"/>
        <charset val="128"/>
      </rPr>
      <t>年度</t>
    </r>
    <rPh sb="4" eb="5">
      <t>ネン</t>
    </rPh>
    <rPh sb="5" eb="6">
      <t>ド</t>
    </rPh>
    <phoneticPr fontId="2"/>
  </si>
  <si>
    <r>
      <t>2014</t>
    </r>
    <r>
      <rPr>
        <sz val="14"/>
        <rFont val="ＭＳ Ｐゴシック"/>
        <family val="3"/>
        <charset val="128"/>
      </rPr>
      <t>年度</t>
    </r>
    <rPh sb="4" eb="5">
      <t>ネン</t>
    </rPh>
    <rPh sb="5" eb="6">
      <t>ド</t>
    </rPh>
    <phoneticPr fontId="2"/>
  </si>
  <si>
    <r>
      <t>2015</t>
    </r>
    <r>
      <rPr>
        <sz val="14"/>
        <rFont val="ＭＳ Ｐゴシック"/>
        <family val="3"/>
        <charset val="128"/>
      </rPr>
      <t>年度</t>
    </r>
    <rPh sb="4" eb="5">
      <t>ネン</t>
    </rPh>
    <rPh sb="5" eb="6">
      <t>ド</t>
    </rPh>
    <phoneticPr fontId="2"/>
  </si>
  <si>
    <r>
      <t>2016年度</t>
    </r>
    <r>
      <rPr>
        <sz val="14"/>
        <rFont val="ＭＳ Ｐゴシック"/>
        <family val="3"/>
        <charset val="128"/>
      </rPr>
      <t/>
    </r>
    <rPh sb="4" eb="5">
      <t>ネン</t>
    </rPh>
    <rPh sb="5" eb="6">
      <t>ド</t>
    </rPh>
    <phoneticPr fontId="2"/>
  </si>
  <si>
    <r>
      <t>2017年度</t>
    </r>
    <r>
      <rPr>
        <sz val="14"/>
        <rFont val="ＭＳ Ｐゴシック"/>
        <family val="3"/>
        <charset val="128"/>
      </rPr>
      <t/>
    </r>
    <rPh sb="4" eb="5">
      <t>ネン</t>
    </rPh>
    <rPh sb="5" eb="6">
      <t>ド</t>
    </rPh>
    <phoneticPr fontId="2"/>
  </si>
  <si>
    <r>
      <t>2018</t>
    </r>
    <r>
      <rPr>
        <sz val="14"/>
        <rFont val="ＭＳ Ｐゴシック"/>
        <family val="3"/>
        <charset val="128"/>
      </rPr>
      <t>年度</t>
    </r>
    <rPh sb="4" eb="5">
      <t>ネン</t>
    </rPh>
    <rPh sb="5" eb="6">
      <t>ド</t>
    </rPh>
    <phoneticPr fontId="2"/>
  </si>
  <si>
    <r>
      <t>2019年度</t>
    </r>
    <r>
      <rPr>
        <sz val="14"/>
        <rFont val="ＭＳ Ｐゴシック"/>
        <family val="3"/>
        <charset val="128"/>
      </rPr>
      <t/>
    </r>
    <rPh sb="4" eb="5">
      <t>ネン</t>
    </rPh>
    <rPh sb="5" eb="6">
      <t>ド</t>
    </rPh>
    <phoneticPr fontId="2"/>
  </si>
  <si>
    <r>
      <t>2020</t>
    </r>
    <r>
      <rPr>
        <sz val="14"/>
        <rFont val="ＭＳ Ｐゴシック"/>
        <family val="2"/>
        <charset val="128"/>
      </rPr>
      <t>年</t>
    </r>
    <r>
      <rPr>
        <sz val="14"/>
        <rFont val="ＭＳ ゴシック"/>
        <family val="3"/>
        <charset val="128"/>
      </rPr>
      <t>度</t>
    </r>
    <rPh sb="4" eb="5">
      <t>ネン</t>
    </rPh>
    <rPh sb="5" eb="6">
      <t>ド</t>
    </rPh>
    <phoneticPr fontId="2"/>
  </si>
  <si>
    <r>
      <t>2021</t>
    </r>
    <r>
      <rPr>
        <sz val="14"/>
        <rFont val="ＭＳ Ｐゴシック"/>
        <family val="2"/>
        <charset val="128"/>
      </rPr>
      <t>年</t>
    </r>
    <r>
      <rPr>
        <sz val="14"/>
        <rFont val="ＭＳ ゴシック"/>
        <family val="3"/>
        <charset val="128"/>
      </rPr>
      <t>度</t>
    </r>
    <rPh sb="4" eb="5">
      <t>ネン</t>
    </rPh>
    <rPh sb="5" eb="6">
      <t>ド</t>
    </rPh>
    <phoneticPr fontId="2"/>
  </si>
  <si>
    <r>
      <t>2022</t>
    </r>
    <r>
      <rPr>
        <sz val="14"/>
        <rFont val="ＭＳ Ｐゴシック"/>
        <family val="3"/>
        <charset val="128"/>
      </rPr>
      <t>年度</t>
    </r>
    <rPh sb="4" eb="6">
      <t>ネンド</t>
    </rPh>
    <phoneticPr fontId="2"/>
  </si>
  <si>
    <r>
      <t>2023</t>
    </r>
    <r>
      <rPr>
        <sz val="14"/>
        <rFont val="ＭＳ Ｐゴシック"/>
        <family val="3"/>
        <charset val="128"/>
      </rPr>
      <t>年度</t>
    </r>
    <rPh sb="4" eb="6">
      <t>ネンド</t>
    </rPh>
    <phoneticPr fontId="2"/>
  </si>
  <si>
    <r>
      <rPr>
        <b/>
        <sz val="13"/>
        <rFont val="ＭＳ Ｐゴシック"/>
        <family val="3"/>
        <charset val="128"/>
      </rPr>
      <t>収益：</t>
    </r>
    <rPh sb="0" eb="2">
      <t>シュウエキ</t>
    </rPh>
    <phoneticPr fontId="2"/>
  </si>
  <si>
    <r>
      <rPr>
        <sz val="13"/>
        <rFont val="ＭＳ Ｐゴシック"/>
        <family val="3"/>
        <charset val="128"/>
      </rPr>
      <t>　商品の販売に係る収益</t>
    </r>
    <phoneticPr fontId="2"/>
  </si>
  <si>
    <r>
      <rPr>
        <sz val="13"/>
        <rFont val="ＭＳ Ｐゴシック"/>
        <family val="3"/>
        <charset val="128"/>
      </rPr>
      <t>　サービス及びその他の販売に係る収益</t>
    </r>
    <phoneticPr fontId="2"/>
  </si>
  <si>
    <r>
      <rPr>
        <b/>
        <sz val="13"/>
        <rFont val="ＭＳ Ｐゴシック"/>
        <family val="3"/>
        <charset val="128"/>
      </rPr>
      <t>収益合計</t>
    </r>
    <rPh sb="2" eb="4">
      <t>ゴウケイ</t>
    </rPh>
    <phoneticPr fontId="2"/>
  </si>
  <si>
    <r>
      <rPr>
        <b/>
        <sz val="13"/>
        <rFont val="ＭＳ Ｐゴシック"/>
        <family val="3"/>
        <charset val="128"/>
      </rPr>
      <t>原価</t>
    </r>
    <rPh sb="0" eb="2">
      <t>ゲンカ</t>
    </rPh>
    <phoneticPr fontId="2"/>
  </si>
  <si>
    <r>
      <rPr>
        <b/>
        <sz val="13"/>
        <rFont val="ＭＳ Ｐゴシック"/>
        <family val="3"/>
        <charset val="128"/>
      </rPr>
      <t>売上総利益</t>
    </r>
    <rPh sb="0" eb="2">
      <t>ウリアゲ</t>
    </rPh>
    <rPh sb="2" eb="5">
      <t>ソウリエキ</t>
    </rPh>
    <phoneticPr fontId="2"/>
  </si>
  <si>
    <r>
      <rPr>
        <sz val="12"/>
        <rFont val="ＭＳ Ｐゴシック"/>
        <family val="3"/>
        <charset val="128"/>
      </rPr>
      <t>　販売費及び一般管理費</t>
    </r>
    <rPh sb="1" eb="4">
      <t>ハンバイヒ</t>
    </rPh>
    <rPh sb="4" eb="5">
      <t>オヨ</t>
    </rPh>
    <rPh sb="6" eb="8">
      <t>イッパン</t>
    </rPh>
    <rPh sb="8" eb="11">
      <t>カンリヒ</t>
    </rPh>
    <phoneticPr fontId="2"/>
  </si>
  <si>
    <t>その他の収益・費用</t>
    <rPh sb="2" eb="3">
      <t>タ</t>
    </rPh>
    <rPh sb="4" eb="6">
      <t>シュウエキ</t>
    </rPh>
    <rPh sb="7" eb="9">
      <t>ヒヨウ</t>
    </rPh>
    <phoneticPr fontId="2"/>
  </si>
  <si>
    <r>
      <rPr>
        <sz val="12"/>
        <rFont val="ＭＳ Ｐゴシック"/>
        <family val="3"/>
        <charset val="128"/>
      </rPr>
      <t>　固定資産除売却損益</t>
    </r>
    <rPh sb="1" eb="3">
      <t>コテイ</t>
    </rPh>
    <rPh sb="3" eb="5">
      <t>シサン</t>
    </rPh>
    <rPh sb="5" eb="6">
      <t>ジョ</t>
    </rPh>
    <rPh sb="6" eb="8">
      <t>バイキャク</t>
    </rPh>
    <rPh sb="8" eb="10">
      <t>ソンエキ</t>
    </rPh>
    <phoneticPr fontId="2"/>
  </si>
  <si>
    <r>
      <rPr>
        <sz val="12"/>
        <rFont val="ＭＳ Ｐゴシック"/>
        <family val="3"/>
        <charset val="128"/>
      </rPr>
      <t>　固定資産減損損失</t>
    </r>
    <rPh sb="1" eb="3">
      <t>コテイ</t>
    </rPh>
    <rPh sb="3" eb="5">
      <t>シサン</t>
    </rPh>
    <rPh sb="5" eb="7">
      <t>ゲンソン</t>
    </rPh>
    <rPh sb="7" eb="9">
      <t>ソンシツ</t>
    </rPh>
    <phoneticPr fontId="2"/>
  </si>
  <si>
    <r>
      <t>　関係会社整理益</t>
    </r>
    <r>
      <rPr>
        <vertAlign val="superscript"/>
        <sz val="12"/>
        <rFont val="ＭＳ Ｐゴシック"/>
        <family val="3"/>
        <charset val="128"/>
      </rPr>
      <t>※2</t>
    </r>
    <rPh sb="1" eb="3">
      <t>カンケイ</t>
    </rPh>
    <rPh sb="3" eb="5">
      <t>カイシャ</t>
    </rPh>
    <rPh sb="5" eb="7">
      <t>セイリ</t>
    </rPh>
    <rPh sb="7" eb="8">
      <t>エキ</t>
    </rPh>
    <phoneticPr fontId="2"/>
  </si>
  <si>
    <r>
      <rPr>
        <sz val="12"/>
        <rFont val="ＭＳ Ｐゴシック"/>
        <family val="3"/>
        <charset val="128"/>
      </rPr>
      <t>　関係会社整理損</t>
    </r>
    <rPh sb="1" eb="3">
      <t>カンケイ</t>
    </rPh>
    <rPh sb="3" eb="5">
      <t>カイシャ</t>
    </rPh>
    <rPh sb="5" eb="7">
      <t>セイリ</t>
    </rPh>
    <rPh sb="7" eb="8">
      <t>ソン</t>
    </rPh>
    <phoneticPr fontId="2"/>
  </si>
  <si>
    <r>
      <rPr>
        <sz val="12"/>
        <rFont val="ＭＳ Ｐゴシック"/>
        <family val="3"/>
        <charset val="128"/>
      </rPr>
      <t>　その他の収益</t>
    </r>
    <rPh sb="3" eb="4">
      <t>タ</t>
    </rPh>
    <rPh sb="5" eb="7">
      <t>シュウエキ</t>
    </rPh>
    <rPh sb="6" eb="7">
      <t>バイエキ</t>
    </rPh>
    <phoneticPr fontId="2"/>
  </si>
  <si>
    <r>
      <rPr>
        <sz val="12"/>
        <rFont val="ＭＳ Ｐゴシック"/>
        <family val="3"/>
        <charset val="128"/>
      </rPr>
      <t>　その他の費用</t>
    </r>
    <rPh sb="3" eb="4">
      <t>タ</t>
    </rPh>
    <rPh sb="5" eb="7">
      <t>ヒヨウ</t>
    </rPh>
    <phoneticPr fontId="2"/>
  </si>
  <si>
    <t>営業活動に係る利益</t>
    <rPh sb="0" eb="2">
      <t>エイギョウ</t>
    </rPh>
    <rPh sb="2" eb="4">
      <t>カツドウ</t>
    </rPh>
    <rPh sb="5" eb="6">
      <t>カカワ</t>
    </rPh>
    <rPh sb="7" eb="9">
      <t>リエキ</t>
    </rPh>
    <phoneticPr fontId="2"/>
  </si>
  <si>
    <r>
      <rPr>
        <b/>
        <sz val="13"/>
        <rFont val="ＭＳ Ｐゴシック"/>
        <family val="3"/>
        <charset val="128"/>
      </rPr>
      <t>金融収益</t>
    </r>
    <rPh sb="0" eb="2">
      <t>キンユウ</t>
    </rPh>
    <rPh sb="2" eb="4">
      <t>シュウエキ</t>
    </rPh>
    <phoneticPr fontId="2"/>
  </si>
  <si>
    <r>
      <rPr>
        <sz val="12"/>
        <rFont val="ＭＳ Ｐゴシック"/>
        <family val="3"/>
        <charset val="128"/>
      </rPr>
      <t>　受取利息</t>
    </r>
    <rPh sb="1" eb="5">
      <t>ウケトリリソク</t>
    </rPh>
    <phoneticPr fontId="2"/>
  </si>
  <si>
    <r>
      <rPr>
        <sz val="12"/>
        <rFont val="ＭＳ Ｐゴシック"/>
        <family val="3"/>
        <charset val="128"/>
      </rPr>
      <t>　受取配当金</t>
    </r>
    <rPh sb="1" eb="3">
      <t>ウケトリ</t>
    </rPh>
    <rPh sb="3" eb="6">
      <t>ハイトウキン</t>
    </rPh>
    <phoneticPr fontId="2"/>
  </si>
  <si>
    <r>
      <rPr>
        <sz val="12"/>
        <rFont val="ＭＳ Ｐゴシック"/>
        <family val="3"/>
        <charset val="128"/>
      </rPr>
      <t>　その他の金融収益</t>
    </r>
    <rPh sb="3" eb="4">
      <t>タ</t>
    </rPh>
    <rPh sb="5" eb="7">
      <t>キンユウ</t>
    </rPh>
    <rPh sb="7" eb="9">
      <t>シュウエキ</t>
    </rPh>
    <phoneticPr fontId="2"/>
  </si>
  <si>
    <t>-</t>
  </si>
  <si>
    <t>－</t>
    <phoneticPr fontId="2"/>
  </si>
  <si>
    <r>
      <rPr>
        <b/>
        <sz val="13"/>
        <rFont val="ＭＳ Ｐゴシック"/>
        <family val="3"/>
        <charset val="128"/>
      </rPr>
      <t>金融費用</t>
    </r>
    <rPh sb="0" eb="2">
      <t>キンユウ</t>
    </rPh>
    <rPh sb="2" eb="4">
      <t>ヒヨウ</t>
    </rPh>
    <phoneticPr fontId="2"/>
  </si>
  <si>
    <r>
      <rPr>
        <sz val="12"/>
        <rFont val="ＭＳ Ｐゴシック"/>
        <family val="3"/>
        <charset val="128"/>
      </rPr>
      <t>　支払利息</t>
    </r>
    <rPh sb="1" eb="3">
      <t>シハライ</t>
    </rPh>
    <rPh sb="3" eb="5">
      <t>リソク</t>
    </rPh>
    <phoneticPr fontId="2"/>
  </si>
  <si>
    <r>
      <rPr>
        <sz val="12"/>
        <rFont val="ＭＳ Ｐゴシック"/>
        <family val="3"/>
        <charset val="128"/>
      </rPr>
      <t>　その他の金融費用</t>
    </r>
    <rPh sb="3" eb="4">
      <t>タ</t>
    </rPh>
    <rPh sb="5" eb="7">
      <t>キンユウ</t>
    </rPh>
    <rPh sb="7" eb="9">
      <t>ヒヨウ</t>
    </rPh>
    <phoneticPr fontId="2"/>
  </si>
  <si>
    <t>持分法による投資損益</t>
    <rPh sb="0" eb="1">
      <t>モ</t>
    </rPh>
    <rPh sb="1" eb="2">
      <t>ブン</t>
    </rPh>
    <rPh sb="2" eb="3">
      <t>ホウ</t>
    </rPh>
    <rPh sb="6" eb="8">
      <t>トウシ</t>
    </rPh>
    <rPh sb="8" eb="10">
      <t>ソンエキ</t>
    </rPh>
    <phoneticPr fontId="2"/>
  </si>
  <si>
    <t>税引前利益</t>
    <rPh sb="0" eb="2">
      <t>ゼイビキ</t>
    </rPh>
    <rPh sb="2" eb="3">
      <t>マエ</t>
    </rPh>
    <rPh sb="3" eb="5">
      <t>リエキ</t>
    </rPh>
    <phoneticPr fontId="2"/>
  </si>
  <si>
    <r>
      <rPr>
        <b/>
        <sz val="13"/>
        <rFont val="ＭＳ Ｐゴシック"/>
        <family val="3"/>
        <charset val="128"/>
      </rPr>
      <t>法人所得税費用</t>
    </r>
    <rPh sb="0" eb="2">
      <t>ホウジン</t>
    </rPh>
    <rPh sb="2" eb="5">
      <t>ショトクゼイ</t>
    </rPh>
    <rPh sb="5" eb="7">
      <t>ヒヨウ</t>
    </rPh>
    <phoneticPr fontId="2"/>
  </si>
  <si>
    <r>
      <rPr>
        <b/>
        <sz val="13"/>
        <rFont val="ＭＳ Ｐゴシック"/>
        <family val="3"/>
        <charset val="128"/>
      </rPr>
      <t>当期純利益</t>
    </r>
    <rPh sb="0" eb="1">
      <t>トウ</t>
    </rPh>
    <rPh sb="1" eb="2">
      <t>キ</t>
    </rPh>
    <rPh sb="2" eb="3">
      <t>ジュン</t>
    </rPh>
    <rPh sb="3" eb="5">
      <t>リエキ</t>
    </rPh>
    <phoneticPr fontId="2"/>
  </si>
  <si>
    <r>
      <rPr>
        <b/>
        <sz val="13"/>
        <rFont val="ＭＳ Ｐゴシック"/>
        <family val="3"/>
        <charset val="128"/>
      </rPr>
      <t>当期純利益の帰属：</t>
    </r>
    <rPh sb="0" eb="1">
      <t>トウ</t>
    </rPh>
    <rPh sb="1" eb="2">
      <t>キ</t>
    </rPh>
    <rPh sb="2" eb="3">
      <t>ジュン</t>
    </rPh>
    <rPh sb="3" eb="5">
      <t>リエキ</t>
    </rPh>
    <rPh sb="6" eb="8">
      <t>キゾク</t>
    </rPh>
    <phoneticPr fontId="2"/>
  </si>
  <si>
    <r>
      <rPr>
        <b/>
        <sz val="13"/>
        <rFont val="ＭＳ Ｐゴシック"/>
        <family val="3"/>
        <charset val="128"/>
      </rPr>
      <t>　親会社の所有者</t>
    </r>
    <rPh sb="1" eb="2">
      <t>オヤ</t>
    </rPh>
    <rPh sb="2" eb="4">
      <t>カイシャ</t>
    </rPh>
    <rPh sb="5" eb="8">
      <t>ショユウシャ</t>
    </rPh>
    <phoneticPr fontId="2"/>
  </si>
  <si>
    <r>
      <rPr>
        <sz val="12"/>
        <rFont val="ＭＳ Ｐゴシック"/>
        <family val="3"/>
        <charset val="128"/>
      </rPr>
      <t>　非支配持分</t>
    </r>
    <rPh sb="1" eb="2">
      <t>ヒ</t>
    </rPh>
    <rPh sb="2" eb="4">
      <t>シハイ</t>
    </rPh>
    <rPh sb="4" eb="5">
      <t>モ</t>
    </rPh>
    <rPh sb="5" eb="6">
      <t>ブン</t>
    </rPh>
    <phoneticPr fontId="2"/>
  </si>
  <si>
    <r>
      <t>売上高</t>
    </r>
    <r>
      <rPr>
        <b/>
        <vertAlign val="superscript"/>
        <sz val="13"/>
        <rFont val="ＭＳ Ｐゴシック"/>
        <family val="3"/>
        <charset val="128"/>
      </rPr>
      <t>※3</t>
    </r>
    <rPh sb="0" eb="2">
      <t>ウリアゲ</t>
    </rPh>
    <rPh sb="2" eb="3">
      <t>ダカ</t>
    </rPh>
    <phoneticPr fontId="2"/>
  </si>
  <si>
    <t>（単位：億円）</t>
    <phoneticPr fontId="2"/>
  </si>
  <si>
    <r>
      <t>基礎的収益力</t>
    </r>
    <r>
      <rPr>
        <b/>
        <vertAlign val="superscript"/>
        <sz val="13"/>
        <rFont val="ＭＳ Ｐゴシック"/>
        <family val="3"/>
        <charset val="128"/>
      </rPr>
      <t>※4</t>
    </r>
    <rPh sb="0" eb="2">
      <t>キソ</t>
    </rPh>
    <rPh sb="2" eb="3">
      <t>テキ</t>
    </rPh>
    <rPh sb="3" eb="5">
      <t>シュウエキ</t>
    </rPh>
    <rPh sb="5" eb="6">
      <t>リョク</t>
    </rPh>
    <phoneticPr fontId="2"/>
  </si>
  <si>
    <r>
      <rPr>
        <sz val="12"/>
        <rFont val="ＭＳ Ｐゴシック"/>
        <family val="3"/>
        <charset val="128"/>
      </rPr>
      <t>※</t>
    </r>
    <r>
      <rPr>
        <sz val="12"/>
        <rFont val="Arial"/>
        <family val="2"/>
      </rPr>
      <t>1  2012</t>
    </r>
    <r>
      <rPr>
        <sz val="12"/>
        <rFont val="ＭＳ Ｐゴシック"/>
        <family val="3"/>
        <charset val="128"/>
      </rPr>
      <t>年度より、</t>
    </r>
    <r>
      <rPr>
        <sz val="12"/>
        <rFont val="Arial"/>
        <family val="2"/>
      </rPr>
      <t>2011</t>
    </r>
    <r>
      <rPr>
        <sz val="12"/>
        <rFont val="ＭＳ Ｐゴシック"/>
        <family val="3"/>
        <charset val="128"/>
      </rPr>
      <t>年</t>
    </r>
    <r>
      <rPr>
        <sz val="12"/>
        <rFont val="Arial"/>
        <family val="2"/>
      </rPr>
      <t>4</t>
    </r>
    <r>
      <rPr>
        <sz val="12"/>
        <rFont val="ＭＳ Ｐゴシック"/>
        <family val="3"/>
        <charset val="128"/>
      </rPr>
      <t>月</t>
    </r>
    <r>
      <rPr>
        <sz val="12"/>
        <rFont val="Arial"/>
        <family val="2"/>
      </rPr>
      <t>1</t>
    </r>
    <r>
      <rPr>
        <sz val="12"/>
        <rFont val="ＭＳ Ｐゴシック"/>
        <family val="3"/>
        <charset val="128"/>
      </rPr>
      <t>日を移行日として国際会計基準（</t>
    </r>
    <r>
      <rPr>
        <sz val="12"/>
        <rFont val="Arial"/>
        <family val="2"/>
      </rPr>
      <t>IFRS</t>
    </r>
    <r>
      <rPr>
        <sz val="12"/>
        <rFont val="ＭＳ Ｐゴシック"/>
        <family val="3"/>
        <charset val="128"/>
      </rPr>
      <t>）に基づく連結財務諸表を作成しております。</t>
    </r>
    <phoneticPr fontId="2"/>
  </si>
  <si>
    <r>
      <rPr>
        <sz val="12"/>
        <rFont val="ＭＳ Ｐゴシック"/>
        <family val="3"/>
        <charset val="128"/>
      </rPr>
      <t>※</t>
    </r>
    <r>
      <rPr>
        <sz val="12"/>
        <rFont val="Arial"/>
        <family val="2"/>
      </rPr>
      <t>2</t>
    </r>
    <r>
      <rPr>
        <sz val="12"/>
        <rFont val="ＭＳ Ｐゴシック"/>
        <family val="3"/>
        <charset val="128"/>
      </rPr>
      <t>　</t>
    </r>
    <r>
      <rPr>
        <sz val="12"/>
        <rFont val="Arial"/>
        <family val="2"/>
      </rPr>
      <t>2017</t>
    </r>
    <r>
      <rPr>
        <sz val="12"/>
        <rFont val="ＭＳ Ｐゴシック"/>
        <family val="3"/>
        <charset val="128"/>
      </rPr>
      <t>年度以前の金額は、従前開示しておりました「関係会社売却益」を表示しております。</t>
    </r>
    <phoneticPr fontId="2"/>
  </si>
  <si>
    <r>
      <rPr>
        <sz val="12"/>
        <rFont val="ＭＳ Ｐゴシック"/>
        <family val="3"/>
        <charset val="128"/>
      </rPr>
      <t>※</t>
    </r>
    <r>
      <rPr>
        <sz val="12"/>
        <rFont val="Arial"/>
        <family val="2"/>
      </rPr>
      <t>3</t>
    </r>
    <r>
      <rPr>
        <sz val="12"/>
        <rFont val="ＭＳ Ｐゴシック"/>
        <family val="3"/>
        <charset val="128"/>
      </rPr>
      <t xml:space="preserve">　「売上高」は日本の総合商社で一般的に用いられている指標であり、当社グループが当事者として行った取引額及び当社グループが代理人として関与した取引額の合計であります。
</t>
    </r>
    <r>
      <rPr>
        <sz val="12"/>
        <rFont val="Arial"/>
        <family val="2"/>
      </rPr>
      <t xml:space="preserve">        </t>
    </r>
    <r>
      <rPr>
        <sz val="12"/>
        <rFont val="ＭＳ Ｐゴシック"/>
        <family val="3"/>
        <charset val="128"/>
      </rPr>
      <t>当該売上高は</t>
    </r>
    <r>
      <rPr>
        <sz val="12"/>
        <rFont val="Arial"/>
        <family val="2"/>
      </rPr>
      <t>IFRS</t>
    </r>
    <r>
      <rPr>
        <sz val="12"/>
        <rFont val="ＭＳ Ｐゴシック"/>
        <family val="3"/>
        <charset val="128"/>
      </rPr>
      <t>に基づく収益と同義ではなく、代用されるものではありません。　</t>
    </r>
    <r>
      <rPr>
        <sz val="12"/>
        <rFont val="Arial"/>
        <family val="2"/>
      </rPr>
      <t/>
    </r>
    <phoneticPr fontId="2"/>
  </si>
  <si>
    <r>
      <rPr>
        <sz val="12"/>
        <rFont val="ＭＳ Ｐゴシック"/>
        <family val="3"/>
        <charset val="128"/>
      </rPr>
      <t>※</t>
    </r>
    <r>
      <rPr>
        <sz val="12"/>
        <rFont val="Arial"/>
        <family val="2"/>
      </rPr>
      <t>4</t>
    </r>
    <r>
      <rPr>
        <sz val="12"/>
        <rFont val="ＭＳ Ｐゴシック"/>
        <family val="3"/>
        <charset val="128"/>
      </rPr>
      <t>　基礎的収益力＝売上総利益</t>
    </r>
    <r>
      <rPr>
        <sz val="12"/>
        <rFont val="Arial"/>
        <family val="2"/>
      </rPr>
      <t xml:space="preserve"> + </t>
    </r>
    <r>
      <rPr>
        <sz val="12"/>
        <rFont val="ＭＳ Ｐゴシック"/>
        <family val="3"/>
        <charset val="128"/>
      </rPr>
      <t>販売管理費（貸倒引当金繰入・貸倒償却を除く）＋金利収支＋受取配当金＋持分法による投資損益</t>
    </r>
    <phoneticPr fontId="2"/>
  </si>
  <si>
    <r>
      <t>2-2.</t>
    </r>
    <r>
      <rPr>
        <b/>
        <sz val="14"/>
        <rFont val="ＭＳ Ｐゴシック"/>
        <family val="3"/>
        <charset val="128"/>
      </rPr>
      <t>　連結純損益及びその他の包括利益計算書の推移【</t>
    </r>
    <r>
      <rPr>
        <b/>
        <sz val="14"/>
        <rFont val="Arial"/>
        <family val="2"/>
      </rPr>
      <t>IFRS</t>
    </r>
    <r>
      <rPr>
        <b/>
        <sz val="14"/>
        <rFont val="ＭＳ Ｐゴシック"/>
        <family val="3"/>
        <charset val="128"/>
      </rPr>
      <t>】</t>
    </r>
    <rPh sb="5" eb="7">
      <t>レンケツ</t>
    </rPh>
    <rPh sb="7" eb="10">
      <t>ジュンソンエキ</t>
    </rPh>
    <rPh sb="10" eb="11">
      <t>オヨ</t>
    </rPh>
    <rPh sb="14" eb="15">
      <t>タ</t>
    </rPh>
    <rPh sb="16" eb="18">
      <t>ホウカツ</t>
    </rPh>
    <rPh sb="18" eb="20">
      <t>リエキ</t>
    </rPh>
    <rPh sb="20" eb="23">
      <t>ケイサンショ</t>
    </rPh>
    <rPh sb="24" eb="26">
      <t>スイイ</t>
    </rPh>
    <phoneticPr fontId="2"/>
  </si>
  <si>
    <r>
      <t>2013</t>
    </r>
    <r>
      <rPr>
        <sz val="14"/>
        <rFont val="ＭＳ Ｐゴシック"/>
        <family val="3"/>
        <charset val="128"/>
      </rPr>
      <t>年度</t>
    </r>
    <rPh sb="4" eb="6">
      <t>ネンド</t>
    </rPh>
    <phoneticPr fontId="2"/>
  </si>
  <si>
    <r>
      <t>2014</t>
    </r>
    <r>
      <rPr>
        <sz val="14"/>
        <rFont val="ＭＳ Ｐゴシック"/>
        <family val="3"/>
        <charset val="128"/>
      </rPr>
      <t>年度</t>
    </r>
    <rPh sb="4" eb="6">
      <t>ネンド</t>
    </rPh>
    <phoneticPr fontId="2"/>
  </si>
  <si>
    <r>
      <t>2015</t>
    </r>
    <r>
      <rPr>
        <sz val="14"/>
        <rFont val="ＭＳ Ｐゴシック"/>
        <family val="3"/>
        <charset val="128"/>
      </rPr>
      <t>年度</t>
    </r>
    <rPh sb="4" eb="6">
      <t>ネンド</t>
    </rPh>
    <phoneticPr fontId="2"/>
  </si>
  <si>
    <r>
      <t>2016年度</t>
    </r>
    <r>
      <rPr>
        <sz val="14"/>
        <rFont val="ＭＳ Ｐゴシック"/>
        <family val="3"/>
        <charset val="128"/>
      </rPr>
      <t/>
    </r>
    <rPh sb="4" eb="6">
      <t>ネンド</t>
    </rPh>
    <phoneticPr fontId="2"/>
  </si>
  <si>
    <r>
      <t>2017年度</t>
    </r>
    <r>
      <rPr>
        <sz val="14"/>
        <rFont val="ＭＳ Ｐゴシック"/>
        <family val="3"/>
        <charset val="128"/>
      </rPr>
      <t/>
    </r>
    <rPh sb="4" eb="6">
      <t>ネンド</t>
    </rPh>
    <phoneticPr fontId="2"/>
  </si>
  <si>
    <r>
      <t>2018</t>
    </r>
    <r>
      <rPr>
        <sz val="14"/>
        <rFont val="ＭＳ Ｐゴシック"/>
        <family val="3"/>
        <charset val="128"/>
      </rPr>
      <t>年度</t>
    </r>
    <rPh sb="4" eb="6">
      <t>ネンド</t>
    </rPh>
    <phoneticPr fontId="2"/>
  </si>
  <si>
    <r>
      <t>2019年度</t>
    </r>
    <r>
      <rPr>
        <sz val="14"/>
        <rFont val="ＭＳ Ｐゴシック"/>
        <family val="3"/>
        <charset val="128"/>
      </rPr>
      <t/>
    </r>
    <rPh sb="4" eb="6">
      <t>ネンド</t>
    </rPh>
    <phoneticPr fontId="2"/>
  </si>
  <si>
    <r>
      <t>2020</t>
    </r>
    <r>
      <rPr>
        <sz val="14"/>
        <rFont val="ＭＳ ゴシック"/>
        <family val="3"/>
        <charset val="128"/>
      </rPr>
      <t>年度</t>
    </r>
    <rPh sb="4" eb="6">
      <t>ネンド</t>
    </rPh>
    <phoneticPr fontId="2"/>
  </si>
  <si>
    <r>
      <t>2021</t>
    </r>
    <r>
      <rPr>
        <sz val="14"/>
        <rFont val="ＭＳ ゴシック"/>
        <family val="3"/>
        <charset val="128"/>
      </rPr>
      <t>年度</t>
    </r>
    <rPh sb="4" eb="6">
      <t>ネンド</t>
    </rPh>
    <phoneticPr fontId="2"/>
  </si>
  <si>
    <r>
      <t>2022</t>
    </r>
    <r>
      <rPr>
        <sz val="14"/>
        <rFont val="ＭＳ Ｐゴシック"/>
        <family val="3"/>
        <charset val="128"/>
      </rPr>
      <t>年度</t>
    </r>
    <phoneticPr fontId="2"/>
  </si>
  <si>
    <r>
      <t>2023</t>
    </r>
    <r>
      <rPr>
        <sz val="14"/>
        <rFont val="ＭＳ Ｐゴシック"/>
        <family val="3"/>
        <charset val="128"/>
      </rPr>
      <t>年度</t>
    </r>
    <phoneticPr fontId="2"/>
  </si>
  <si>
    <r>
      <rPr>
        <b/>
        <sz val="13"/>
        <rFont val="ＭＳ Ｐゴシック"/>
        <family val="3"/>
        <charset val="128"/>
      </rPr>
      <t>その他の包括利益</t>
    </r>
    <rPh sb="2" eb="3">
      <t>タ</t>
    </rPh>
    <rPh sb="4" eb="6">
      <t>ホウカツ</t>
    </rPh>
    <rPh sb="6" eb="8">
      <t>リエキ</t>
    </rPh>
    <phoneticPr fontId="2"/>
  </si>
  <si>
    <r>
      <rPr>
        <b/>
        <sz val="12"/>
        <rFont val="ＭＳ Ｐゴシック"/>
        <family val="3"/>
        <charset val="128"/>
      </rPr>
      <t>　純損益に振り替えられることのない項目</t>
    </r>
    <rPh sb="1" eb="4">
      <t>ジュンソンエキ</t>
    </rPh>
    <rPh sb="5" eb="6">
      <t>フ</t>
    </rPh>
    <rPh sb="7" eb="8">
      <t>カ</t>
    </rPh>
    <rPh sb="17" eb="19">
      <t>コウモク</t>
    </rPh>
    <phoneticPr fontId="2"/>
  </si>
  <si>
    <r>
      <rPr>
        <sz val="12"/>
        <rFont val="ＭＳ Ｐゴシック"/>
        <family val="3"/>
        <charset val="128"/>
      </rPr>
      <t>　　その他の包括利益を通じて公正価値で測定する金融資産</t>
    </r>
    <rPh sb="4" eb="5">
      <t>タ</t>
    </rPh>
    <rPh sb="6" eb="8">
      <t>ホウカツ</t>
    </rPh>
    <rPh sb="8" eb="10">
      <t>リエキ</t>
    </rPh>
    <rPh sb="11" eb="12">
      <t>ツウ</t>
    </rPh>
    <rPh sb="14" eb="16">
      <t>コウセイ</t>
    </rPh>
    <rPh sb="16" eb="18">
      <t>カチ</t>
    </rPh>
    <rPh sb="19" eb="21">
      <t>ソクテイ</t>
    </rPh>
    <rPh sb="23" eb="25">
      <t>キンユウ</t>
    </rPh>
    <rPh sb="25" eb="27">
      <t>シサン</t>
    </rPh>
    <phoneticPr fontId="2"/>
  </si>
  <si>
    <t>　　確定給付制度の再測定</t>
    <rPh sb="2" eb="4">
      <t>カクテイ</t>
    </rPh>
    <rPh sb="4" eb="6">
      <t>キュウフ</t>
    </rPh>
    <rPh sb="6" eb="8">
      <t>セイド</t>
    </rPh>
    <rPh sb="9" eb="12">
      <t>サイソクテイ</t>
    </rPh>
    <phoneticPr fontId="2"/>
  </si>
  <si>
    <t>　　持分法で会計処理されている投資におけるその他の包括利益</t>
    <rPh sb="2" eb="4">
      <t>モチブン</t>
    </rPh>
    <rPh sb="4" eb="5">
      <t>ホウ</t>
    </rPh>
    <rPh sb="6" eb="8">
      <t>カイケイ</t>
    </rPh>
    <rPh sb="8" eb="10">
      <t>ショリ</t>
    </rPh>
    <rPh sb="15" eb="17">
      <t>トウシ</t>
    </rPh>
    <rPh sb="23" eb="24">
      <t>タ</t>
    </rPh>
    <rPh sb="25" eb="27">
      <t>ホウカツ</t>
    </rPh>
    <rPh sb="27" eb="29">
      <t>リエキ</t>
    </rPh>
    <phoneticPr fontId="2"/>
  </si>
  <si>
    <r>
      <rPr>
        <b/>
        <sz val="12"/>
        <rFont val="ＭＳ Ｐゴシック"/>
        <family val="3"/>
        <charset val="128"/>
      </rPr>
      <t>　純損益に振り替えられることのない項目合計</t>
    </r>
    <rPh sb="1" eb="4">
      <t>ジュンソンエキ</t>
    </rPh>
    <rPh sb="5" eb="6">
      <t>フ</t>
    </rPh>
    <rPh sb="7" eb="8">
      <t>カ</t>
    </rPh>
    <rPh sb="17" eb="19">
      <t>コウモク</t>
    </rPh>
    <rPh sb="19" eb="21">
      <t>ゴウケイ</t>
    </rPh>
    <phoneticPr fontId="2"/>
  </si>
  <si>
    <r>
      <rPr>
        <b/>
        <sz val="12"/>
        <rFont val="ＭＳ Ｐゴシック"/>
        <family val="3"/>
        <charset val="128"/>
      </rPr>
      <t>　純損益にその後に振り替えられる可能性のある項目</t>
    </r>
    <rPh sb="1" eb="4">
      <t>ジュンソンエキ</t>
    </rPh>
    <rPh sb="7" eb="8">
      <t>ゴ</t>
    </rPh>
    <rPh sb="9" eb="10">
      <t>フ</t>
    </rPh>
    <rPh sb="11" eb="12">
      <t>カ</t>
    </rPh>
    <rPh sb="16" eb="19">
      <t>カノウセイ</t>
    </rPh>
    <rPh sb="22" eb="24">
      <t>コウモク</t>
    </rPh>
    <phoneticPr fontId="2"/>
  </si>
  <si>
    <r>
      <rPr>
        <sz val="12"/>
        <rFont val="ＭＳ Ｐゴシック"/>
        <family val="3"/>
        <charset val="128"/>
      </rPr>
      <t>　　在外営業活動体の換算差額</t>
    </r>
    <rPh sb="2" eb="4">
      <t>ザイガイ</t>
    </rPh>
    <rPh sb="4" eb="6">
      <t>エイギョウ</t>
    </rPh>
    <rPh sb="6" eb="8">
      <t>カツドウ</t>
    </rPh>
    <rPh sb="8" eb="9">
      <t>タイ</t>
    </rPh>
    <rPh sb="10" eb="12">
      <t>カンザン</t>
    </rPh>
    <rPh sb="12" eb="14">
      <t>サガク</t>
    </rPh>
    <phoneticPr fontId="2"/>
  </si>
  <si>
    <r>
      <rPr>
        <sz val="12"/>
        <rFont val="ＭＳ Ｐゴシック"/>
        <family val="3"/>
        <charset val="128"/>
      </rPr>
      <t>　　キャッシュ・フロー・ヘッジ</t>
    </r>
    <phoneticPr fontId="2"/>
  </si>
  <si>
    <r>
      <rPr>
        <b/>
        <sz val="12"/>
        <rFont val="ＭＳ Ｐゴシック"/>
        <family val="3"/>
        <charset val="128"/>
      </rPr>
      <t>　純損益にその後に振り替えられる可能性のある項目合計</t>
    </r>
    <rPh sb="1" eb="4">
      <t>ジュンソンエキ</t>
    </rPh>
    <rPh sb="7" eb="8">
      <t>ゴ</t>
    </rPh>
    <rPh sb="9" eb="10">
      <t>フ</t>
    </rPh>
    <rPh sb="11" eb="12">
      <t>カ</t>
    </rPh>
    <rPh sb="16" eb="19">
      <t>カノウセイ</t>
    </rPh>
    <rPh sb="22" eb="24">
      <t>コウモク</t>
    </rPh>
    <rPh sb="24" eb="26">
      <t>ゴウケイ</t>
    </rPh>
    <phoneticPr fontId="2"/>
  </si>
  <si>
    <r>
      <rPr>
        <b/>
        <sz val="13"/>
        <rFont val="ＭＳ Ｐゴシック"/>
        <family val="3"/>
        <charset val="128"/>
      </rPr>
      <t>税引後その他の包括利益</t>
    </r>
    <rPh sb="0" eb="2">
      <t>ゼイビ</t>
    </rPh>
    <rPh sb="2" eb="3">
      <t>ゴ</t>
    </rPh>
    <phoneticPr fontId="2"/>
  </si>
  <si>
    <r>
      <rPr>
        <b/>
        <sz val="13"/>
        <rFont val="ＭＳ Ｐゴシック"/>
        <family val="3"/>
        <charset val="128"/>
      </rPr>
      <t>当期包括利益</t>
    </r>
    <rPh sb="0" eb="2">
      <t>トウキ</t>
    </rPh>
    <rPh sb="2" eb="4">
      <t>ホウカツ</t>
    </rPh>
    <rPh sb="4" eb="6">
      <t>リエキ</t>
    </rPh>
    <phoneticPr fontId="2"/>
  </si>
  <si>
    <r>
      <rPr>
        <b/>
        <sz val="13"/>
        <rFont val="ＭＳ Ｐゴシック"/>
        <family val="3"/>
        <charset val="128"/>
      </rPr>
      <t>当期包括利益の帰属：</t>
    </r>
    <rPh sb="0" eb="1">
      <t>トウ</t>
    </rPh>
    <rPh sb="1" eb="2">
      <t>キ</t>
    </rPh>
    <rPh sb="2" eb="4">
      <t>ホウカツ</t>
    </rPh>
    <rPh sb="4" eb="6">
      <t>リエキ</t>
    </rPh>
    <rPh sb="7" eb="9">
      <t>キゾク</t>
    </rPh>
    <phoneticPr fontId="2"/>
  </si>
  <si>
    <r>
      <rPr>
        <sz val="12"/>
        <rFont val="ＭＳ Ｐゴシック"/>
        <family val="3"/>
        <charset val="128"/>
      </rPr>
      <t>　合計</t>
    </r>
    <rPh sb="1" eb="3">
      <t>ゴウケイ</t>
    </rPh>
    <phoneticPr fontId="2"/>
  </si>
  <si>
    <r>
      <t>4-1.</t>
    </r>
    <r>
      <rPr>
        <b/>
        <sz val="19"/>
        <rFont val="ＭＳ Ｐゴシック"/>
        <family val="3"/>
        <charset val="128"/>
      </rPr>
      <t>　四半期情報【日本基準】</t>
    </r>
    <rPh sb="5" eb="6">
      <t>シ</t>
    </rPh>
    <rPh sb="6" eb="8">
      <t>ハンキ</t>
    </rPh>
    <rPh sb="8" eb="10">
      <t>ジョウホウ</t>
    </rPh>
    <rPh sb="11" eb="16">
      <t>ニホンキジュン）</t>
    </rPh>
    <phoneticPr fontId="2"/>
  </si>
  <si>
    <r>
      <t>2003</t>
    </r>
    <r>
      <rPr>
        <sz val="16"/>
        <rFont val="ＭＳ Ｐゴシック"/>
        <family val="3"/>
        <charset val="128"/>
      </rPr>
      <t>年度</t>
    </r>
    <rPh sb="4" eb="6">
      <t>ネンド</t>
    </rPh>
    <phoneticPr fontId="2"/>
  </si>
  <si>
    <r>
      <t>2004</t>
    </r>
    <r>
      <rPr>
        <sz val="16"/>
        <rFont val="ＭＳ Ｐゴシック"/>
        <family val="3"/>
        <charset val="128"/>
      </rPr>
      <t>年度</t>
    </r>
    <rPh sb="4" eb="6">
      <t>ネンド</t>
    </rPh>
    <phoneticPr fontId="2"/>
  </si>
  <si>
    <r>
      <t>2005</t>
    </r>
    <r>
      <rPr>
        <sz val="16"/>
        <rFont val="ＭＳ Ｐゴシック"/>
        <family val="3"/>
        <charset val="128"/>
      </rPr>
      <t>年度</t>
    </r>
    <rPh sb="4" eb="6">
      <t>ネンド</t>
    </rPh>
    <phoneticPr fontId="2"/>
  </si>
  <si>
    <r>
      <t>2006</t>
    </r>
    <r>
      <rPr>
        <sz val="16"/>
        <rFont val="ＭＳ Ｐゴシック"/>
        <family val="3"/>
        <charset val="128"/>
      </rPr>
      <t>年度</t>
    </r>
    <rPh sb="4" eb="6">
      <t>ネンド</t>
    </rPh>
    <phoneticPr fontId="2"/>
  </si>
  <si>
    <r>
      <t>2007</t>
    </r>
    <r>
      <rPr>
        <sz val="16"/>
        <rFont val="ＭＳ Ｐゴシック"/>
        <family val="3"/>
        <charset val="128"/>
      </rPr>
      <t>年度</t>
    </r>
    <rPh sb="4" eb="6">
      <t>ネンド</t>
    </rPh>
    <phoneticPr fontId="2"/>
  </si>
  <si>
    <r>
      <t>2008</t>
    </r>
    <r>
      <rPr>
        <sz val="16"/>
        <rFont val="ＭＳ Ｐゴシック"/>
        <family val="3"/>
        <charset val="128"/>
      </rPr>
      <t>年度</t>
    </r>
    <rPh sb="4" eb="6">
      <t>ネンド</t>
    </rPh>
    <phoneticPr fontId="2"/>
  </si>
  <si>
    <r>
      <t>2009</t>
    </r>
    <r>
      <rPr>
        <sz val="16"/>
        <rFont val="ＭＳ Ｐゴシック"/>
        <family val="3"/>
        <charset val="128"/>
      </rPr>
      <t>年度</t>
    </r>
    <rPh sb="4" eb="6">
      <t>ネンド</t>
    </rPh>
    <phoneticPr fontId="2"/>
  </si>
  <si>
    <t>2010年度</t>
    <rPh sb="4" eb="5">
      <t>ネン</t>
    </rPh>
    <rPh sb="5" eb="6">
      <t>ド</t>
    </rPh>
    <phoneticPr fontId="2"/>
  </si>
  <si>
    <t>2011年度</t>
    <rPh sb="4" eb="5">
      <t>ネン</t>
    </rPh>
    <rPh sb="5" eb="6">
      <t>ド</t>
    </rPh>
    <phoneticPr fontId="2"/>
  </si>
  <si>
    <t>2012年度</t>
    <rPh sb="4" eb="5">
      <t>ネン</t>
    </rPh>
    <rPh sb="5" eb="6">
      <t>ド</t>
    </rPh>
    <phoneticPr fontId="2"/>
  </si>
  <si>
    <r>
      <t>第</t>
    </r>
    <r>
      <rPr>
        <sz val="16"/>
        <rFont val="Arial"/>
        <family val="2"/>
      </rPr>
      <t>1</t>
    </r>
    <r>
      <rPr>
        <sz val="16"/>
        <rFont val="ＭＳ Ｐゴシック"/>
        <family val="3"/>
        <charset val="128"/>
      </rPr>
      <t>四半期</t>
    </r>
    <rPh sb="0" eb="1">
      <t>ダイ</t>
    </rPh>
    <rPh sb="2" eb="3">
      <t>シ</t>
    </rPh>
    <rPh sb="3" eb="5">
      <t>ハンキ</t>
    </rPh>
    <phoneticPr fontId="2"/>
  </si>
  <si>
    <r>
      <t>第</t>
    </r>
    <r>
      <rPr>
        <sz val="16"/>
        <rFont val="Arial"/>
        <family val="2"/>
      </rPr>
      <t>2</t>
    </r>
    <r>
      <rPr>
        <sz val="16"/>
        <rFont val="ＭＳ Ｐゴシック"/>
        <family val="3"/>
        <charset val="128"/>
      </rPr>
      <t>四半期</t>
    </r>
    <rPh sb="0" eb="1">
      <t>ダイ</t>
    </rPh>
    <rPh sb="2" eb="3">
      <t>シ</t>
    </rPh>
    <rPh sb="3" eb="5">
      <t>ハンキ</t>
    </rPh>
    <phoneticPr fontId="2"/>
  </si>
  <si>
    <r>
      <t>第</t>
    </r>
    <r>
      <rPr>
        <sz val="16"/>
        <rFont val="Arial"/>
        <family val="2"/>
      </rPr>
      <t>3</t>
    </r>
    <r>
      <rPr>
        <sz val="16"/>
        <rFont val="ＭＳ Ｐゴシック"/>
        <family val="3"/>
        <charset val="128"/>
      </rPr>
      <t>四半期</t>
    </r>
    <rPh sb="0" eb="1">
      <t>ダイ</t>
    </rPh>
    <rPh sb="2" eb="3">
      <t>シ</t>
    </rPh>
    <rPh sb="3" eb="5">
      <t>ハンキ</t>
    </rPh>
    <phoneticPr fontId="2"/>
  </si>
  <si>
    <r>
      <t>第</t>
    </r>
    <r>
      <rPr>
        <sz val="16"/>
        <rFont val="Arial"/>
        <family val="2"/>
      </rPr>
      <t>4</t>
    </r>
    <r>
      <rPr>
        <sz val="16"/>
        <rFont val="ＭＳ Ｐゴシック"/>
        <family val="3"/>
        <charset val="128"/>
      </rPr>
      <t>四半期</t>
    </r>
    <rPh sb="0" eb="1">
      <t>ダイ</t>
    </rPh>
    <rPh sb="2" eb="3">
      <t>シ</t>
    </rPh>
    <rPh sb="3" eb="5">
      <t>ハンキ</t>
    </rPh>
    <phoneticPr fontId="2"/>
  </si>
  <si>
    <r>
      <t>第</t>
    </r>
    <r>
      <rPr>
        <sz val="16"/>
        <rFont val="Arial"/>
        <family val="2"/>
      </rPr>
      <t>3</t>
    </r>
    <r>
      <rPr>
        <sz val="16"/>
        <rFont val="ＭＳ Ｐゴシック"/>
        <family val="3"/>
        <charset val="128"/>
      </rPr>
      <t>四半期</t>
    </r>
  </si>
  <si>
    <r>
      <t>第</t>
    </r>
    <r>
      <rPr>
        <sz val="16"/>
        <rFont val="Arial"/>
        <family val="2"/>
      </rPr>
      <t>4</t>
    </r>
    <r>
      <rPr>
        <sz val="16"/>
        <rFont val="ＭＳ Ｐゴシック"/>
        <family val="3"/>
        <charset val="128"/>
      </rPr>
      <t>四半期</t>
    </r>
  </si>
  <si>
    <r>
      <t>第3四半期</t>
    </r>
    <r>
      <rPr>
        <sz val="16"/>
        <rFont val="ＭＳ Ｐゴシック"/>
        <family val="3"/>
        <charset val="128"/>
      </rPr>
      <t/>
    </r>
  </si>
  <si>
    <t>第4四半期</t>
    <phoneticPr fontId="2"/>
  </si>
  <si>
    <t>第3四半期</t>
    <rPh sb="0" eb="1">
      <t>ダイ</t>
    </rPh>
    <rPh sb="2" eb="3">
      <t>シ</t>
    </rPh>
    <rPh sb="3" eb="5">
      <t>ハンキ</t>
    </rPh>
    <phoneticPr fontId="2"/>
  </si>
  <si>
    <t>第4四半期</t>
    <rPh sb="0" eb="1">
      <t>ダイ</t>
    </rPh>
    <rPh sb="2" eb="3">
      <t>シ</t>
    </rPh>
    <rPh sb="3" eb="5">
      <t>ハンキ</t>
    </rPh>
    <phoneticPr fontId="2"/>
  </si>
  <si>
    <t>第2四半期</t>
    <rPh sb="0" eb="1">
      <t>ダイ</t>
    </rPh>
    <rPh sb="2" eb="3">
      <t>シ</t>
    </rPh>
    <rPh sb="3" eb="5">
      <t>ハンキ</t>
    </rPh>
    <phoneticPr fontId="2"/>
  </si>
  <si>
    <t>　持分法による投資損失</t>
    <rPh sb="1" eb="3">
      <t>モチブン</t>
    </rPh>
    <rPh sb="3" eb="4">
      <t>ホウ</t>
    </rPh>
    <rPh sb="7" eb="9">
      <t>トウシ</t>
    </rPh>
    <rPh sb="9" eb="11">
      <t>ソンシツ</t>
    </rPh>
    <phoneticPr fontId="2"/>
  </si>
  <si>
    <t>　特別利益</t>
    <rPh sb="1" eb="3">
      <t>トクベツ</t>
    </rPh>
    <rPh sb="3" eb="5">
      <t>リエキ</t>
    </rPh>
    <phoneticPr fontId="2"/>
  </si>
  <si>
    <t>　特別損失</t>
    <rPh sb="1" eb="3">
      <t>トクベツ</t>
    </rPh>
    <rPh sb="3" eb="5">
      <t>ソンシツ</t>
    </rPh>
    <phoneticPr fontId="2"/>
  </si>
  <si>
    <t>特別損益</t>
    <rPh sb="0" eb="2">
      <t>トクベツ</t>
    </rPh>
    <rPh sb="2" eb="4">
      <t>ソンエキ</t>
    </rPh>
    <phoneticPr fontId="2"/>
  </si>
  <si>
    <t>税金等調整前四半期純利益</t>
    <rPh sb="0" eb="2">
      <t>ゼイキン</t>
    </rPh>
    <rPh sb="2" eb="3">
      <t>ナド</t>
    </rPh>
    <rPh sb="3" eb="5">
      <t>チョウセイ</t>
    </rPh>
    <rPh sb="5" eb="6">
      <t>マエ</t>
    </rPh>
    <rPh sb="6" eb="7">
      <t>シ</t>
    </rPh>
    <rPh sb="7" eb="9">
      <t>ハンキ</t>
    </rPh>
    <rPh sb="9" eb="12">
      <t>ジュンリエキ</t>
    </rPh>
    <phoneticPr fontId="2"/>
  </si>
  <si>
    <t>少数株主損益調整前四半期純損益</t>
    <rPh sb="0" eb="2">
      <t>ショウスウ</t>
    </rPh>
    <rPh sb="2" eb="4">
      <t>カブヌシ</t>
    </rPh>
    <rPh sb="4" eb="6">
      <t>ソンエキ</t>
    </rPh>
    <rPh sb="6" eb="8">
      <t>チョウセイ</t>
    </rPh>
    <rPh sb="8" eb="9">
      <t>マエ</t>
    </rPh>
    <rPh sb="9" eb="10">
      <t>シ</t>
    </rPh>
    <rPh sb="10" eb="12">
      <t>ハンキ</t>
    </rPh>
    <rPh sb="12" eb="13">
      <t>ジュン</t>
    </rPh>
    <rPh sb="13" eb="15">
      <t>ソンエキ</t>
    </rPh>
    <phoneticPr fontId="2"/>
  </si>
  <si>
    <t>‐</t>
  </si>
  <si>
    <t>四半期純損益</t>
    <rPh sb="0" eb="1">
      <t>シ</t>
    </rPh>
    <rPh sb="1" eb="3">
      <t>ハンキ</t>
    </rPh>
    <rPh sb="3" eb="6">
      <t>ジュンソンエキ</t>
    </rPh>
    <phoneticPr fontId="2"/>
  </si>
  <si>
    <r>
      <t>4-2.</t>
    </r>
    <r>
      <rPr>
        <b/>
        <sz val="14"/>
        <rFont val="ＭＳ Ｐゴシック"/>
        <family val="3"/>
        <charset val="128"/>
      </rPr>
      <t>　四半期情報【</t>
    </r>
    <r>
      <rPr>
        <b/>
        <sz val="14"/>
        <rFont val="Arial"/>
        <family val="2"/>
      </rPr>
      <t>IFRS</t>
    </r>
    <r>
      <rPr>
        <b/>
        <sz val="14"/>
        <rFont val="ＭＳ Ｐゴシック"/>
        <family val="3"/>
        <charset val="128"/>
      </rPr>
      <t>】</t>
    </r>
    <rPh sb="5" eb="6">
      <t>シ</t>
    </rPh>
    <rPh sb="6" eb="8">
      <t>ハンキ</t>
    </rPh>
    <rPh sb="8" eb="10">
      <t>ジョウホウ</t>
    </rPh>
    <phoneticPr fontId="2"/>
  </si>
  <si>
    <t>（単位：百万円）</t>
  </si>
  <si>
    <r>
      <t>2012</t>
    </r>
    <r>
      <rPr>
        <sz val="14"/>
        <rFont val="ＭＳ Ｐゴシック"/>
        <family val="3"/>
        <charset val="128"/>
      </rPr>
      <t>年度
第</t>
    </r>
    <r>
      <rPr>
        <sz val="14"/>
        <rFont val="Arial"/>
        <family val="2"/>
      </rPr>
      <t>2</t>
    </r>
    <r>
      <rPr>
        <sz val="14"/>
        <rFont val="ＭＳ Ｐゴシック"/>
        <family val="3"/>
        <charset val="128"/>
      </rPr>
      <t>四半期</t>
    </r>
    <rPh sb="4" eb="6">
      <t>ネンド</t>
    </rPh>
    <rPh sb="7" eb="8">
      <t>ダイ</t>
    </rPh>
    <rPh sb="9" eb="10">
      <t>シ</t>
    </rPh>
    <rPh sb="10" eb="12">
      <t>ハンキ</t>
    </rPh>
    <phoneticPr fontId="2"/>
  </si>
  <si>
    <r>
      <t>2012</t>
    </r>
    <r>
      <rPr>
        <sz val="14"/>
        <rFont val="ＭＳ Ｐゴシック"/>
        <family val="3"/>
        <charset val="128"/>
      </rPr>
      <t>年度
第</t>
    </r>
    <r>
      <rPr>
        <sz val="14"/>
        <rFont val="Arial"/>
        <family val="2"/>
      </rPr>
      <t>3四半期</t>
    </r>
    <r>
      <rPr>
        <sz val="14"/>
        <rFont val="ＭＳ Ｐゴシック"/>
        <family val="3"/>
        <charset val="128"/>
      </rPr>
      <t/>
    </r>
    <rPh sb="4" eb="6">
      <t>ネンド</t>
    </rPh>
    <rPh sb="7" eb="8">
      <t>ダイ</t>
    </rPh>
    <rPh sb="9" eb="10">
      <t>シ</t>
    </rPh>
    <rPh sb="10" eb="12">
      <t>ハンキ</t>
    </rPh>
    <phoneticPr fontId="2"/>
  </si>
  <si>
    <r>
      <t>2012</t>
    </r>
    <r>
      <rPr>
        <sz val="14"/>
        <rFont val="ＭＳ Ｐゴシック"/>
        <family val="3"/>
        <charset val="128"/>
      </rPr>
      <t>年度
第</t>
    </r>
    <r>
      <rPr>
        <sz val="14"/>
        <rFont val="Arial"/>
        <family val="2"/>
      </rPr>
      <t>4</t>
    </r>
    <r>
      <rPr>
        <sz val="14"/>
        <rFont val="ＭＳ Ｐゴシック"/>
        <family val="3"/>
        <charset val="128"/>
      </rPr>
      <t>四半期</t>
    </r>
    <rPh sb="4" eb="6">
      <t>ネンド</t>
    </rPh>
    <rPh sb="7" eb="8">
      <t>ダイ</t>
    </rPh>
    <rPh sb="9" eb="10">
      <t>シ</t>
    </rPh>
    <rPh sb="10" eb="12">
      <t>ハンキ</t>
    </rPh>
    <phoneticPr fontId="2"/>
  </si>
  <si>
    <r>
      <t>2013</t>
    </r>
    <r>
      <rPr>
        <sz val="14"/>
        <rFont val="ＭＳ Ｐゴシック"/>
        <family val="3"/>
        <charset val="128"/>
      </rPr>
      <t>年度
第</t>
    </r>
    <r>
      <rPr>
        <sz val="14"/>
        <rFont val="Arial"/>
        <family val="2"/>
      </rPr>
      <t>2</t>
    </r>
    <r>
      <rPr>
        <sz val="14"/>
        <rFont val="ＭＳ Ｐゴシック"/>
        <family val="3"/>
        <charset val="128"/>
      </rPr>
      <t>四半期</t>
    </r>
    <rPh sb="4" eb="6">
      <t>ネンド</t>
    </rPh>
    <rPh sb="7" eb="8">
      <t>ダイ</t>
    </rPh>
    <rPh sb="9" eb="10">
      <t>シ</t>
    </rPh>
    <rPh sb="10" eb="12">
      <t>ハンキ</t>
    </rPh>
    <phoneticPr fontId="2"/>
  </si>
  <si>
    <r>
      <t>2013</t>
    </r>
    <r>
      <rPr>
        <sz val="14"/>
        <rFont val="ＭＳ Ｐゴシック"/>
        <family val="3"/>
        <charset val="128"/>
      </rPr>
      <t>年度
第</t>
    </r>
    <r>
      <rPr>
        <sz val="14"/>
        <rFont val="Arial"/>
        <family val="2"/>
      </rPr>
      <t>3</t>
    </r>
    <r>
      <rPr>
        <sz val="14"/>
        <rFont val="ＭＳ Ｐゴシック"/>
        <family val="3"/>
        <charset val="128"/>
      </rPr>
      <t>四半期</t>
    </r>
    <rPh sb="4" eb="6">
      <t>ネンド</t>
    </rPh>
    <rPh sb="7" eb="8">
      <t>ダイ</t>
    </rPh>
    <rPh sb="9" eb="10">
      <t>シ</t>
    </rPh>
    <rPh sb="10" eb="12">
      <t>ハンキ</t>
    </rPh>
    <phoneticPr fontId="2"/>
  </si>
  <si>
    <r>
      <t>2013</t>
    </r>
    <r>
      <rPr>
        <sz val="14"/>
        <rFont val="ＭＳ Ｐゴシック"/>
        <family val="3"/>
        <charset val="128"/>
      </rPr>
      <t>年度
第</t>
    </r>
    <r>
      <rPr>
        <sz val="14"/>
        <rFont val="Arial"/>
        <family val="2"/>
      </rPr>
      <t>4</t>
    </r>
    <r>
      <rPr>
        <sz val="14"/>
        <rFont val="ＭＳ Ｐゴシック"/>
        <family val="3"/>
        <charset val="128"/>
      </rPr>
      <t>四半期</t>
    </r>
    <rPh sb="4" eb="6">
      <t>ネンド</t>
    </rPh>
    <rPh sb="7" eb="8">
      <t>ダイ</t>
    </rPh>
    <rPh sb="9" eb="10">
      <t>シ</t>
    </rPh>
    <rPh sb="10" eb="12">
      <t>ハンキ</t>
    </rPh>
    <phoneticPr fontId="2"/>
  </si>
  <si>
    <r>
      <t>2016</t>
    </r>
    <r>
      <rPr>
        <sz val="14"/>
        <rFont val="ＭＳ Ｐゴシック"/>
        <family val="3"/>
        <charset val="128"/>
      </rPr>
      <t>年度</t>
    </r>
    <rPh sb="4" eb="6">
      <t>ネンド</t>
    </rPh>
    <phoneticPr fontId="2"/>
  </si>
  <si>
    <r>
      <rPr>
        <sz val="14"/>
        <rFont val="ＭＳ Ｐゴシック"/>
        <family val="3"/>
        <charset val="128"/>
      </rPr>
      <t>第</t>
    </r>
    <r>
      <rPr>
        <sz val="14"/>
        <rFont val="Arial"/>
        <family val="2"/>
      </rPr>
      <t>1</t>
    </r>
    <r>
      <rPr>
        <sz val="14"/>
        <rFont val="ＭＳ Ｐゴシック"/>
        <family val="3"/>
        <charset val="128"/>
      </rPr>
      <t>四半期</t>
    </r>
    <rPh sb="0" eb="1">
      <t>ダイ</t>
    </rPh>
    <rPh sb="2" eb="5">
      <t>シハンキ</t>
    </rPh>
    <phoneticPr fontId="2"/>
  </si>
  <si>
    <r>
      <rPr>
        <sz val="14"/>
        <rFont val="ＭＳ Ｐゴシック"/>
        <family val="3"/>
        <charset val="128"/>
      </rPr>
      <t>第</t>
    </r>
    <r>
      <rPr>
        <sz val="14"/>
        <rFont val="Arial"/>
        <family val="2"/>
      </rPr>
      <t>2</t>
    </r>
    <r>
      <rPr>
        <sz val="14"/>
        <rFont val="ＭＳ Ｐゴシック"/>
        <family val="3"/>
        <charset val="128"/>
      </rPr>
      <t>四半期</t>
    </r>
    <rPh sb="0" eb="1">
      <t>ダイ</t>
    </rPh>
    <rPh sb="2" eb="5">
      <t>シハンキ</t>
    </rPh>
    <phoneticPr fontId="2"/>
  </si>
  <si>
    <r>
      <rPr>
        <sz val="14"/>
        <rFont val="ＭＳ Ｐゴシック"/>
        <family val="3"/>
        <charset val="128"/>
      </rPr>
      <t>第</t>
    </r>
    <r>
      <rPr>
        <sz val="14"/>
        <rFont val="Arial"/>
        <family val="2"/>
      </rPr>
      <t>3</t>
    </r>
    <r>
      <rPr>
        <sz val="14"/>
        <rFont val="ＭＳ Ｐゴシック"/>
        <family val="3"/>
        <charset val="128"/>
      </rPr>
      <t>四半期</t>
    </r>
    <rPh sb="0" eb="1">
      <t>ダイ</t>
    </rPh>
    <rPh sb="2" eb="5">
      <t>シハンキ</t>
    </rPh>
    <phoneticPr fontId="2"/>
  </si>
  <si>
    <r>
      <rPr>
        <sz val="14"/>
        <rFont val="ＭＳ Ｐゴシック"/>
        <family val="3"/>
        <charset val="128"/>
      </rPr>
      <t>第</t>
    </r>
    <r>
      <rPr>
        <sz val="14"/>
        <rFont val="Arial"/>
        <family val="2"/>
      </rPr>
      <t>4</t>
    </r>
    <r>
      <rPr>
        <sz val="14"/>
        <rFont val="ＭＳ Ｐゴシック"/>
        <family val="3"/>
        <charset val="128"/>
      </rPr>
      <t>四半期</t>
    </r>
    <rPh sb="0" eb="1">
      <t>ダイ</t>
    </rPh>
    <rPh sb="2" eb="5">
      <t>シハンキ</t>
    </rPh>
    <phoneticPr fontId="2"/>
  </si>
  <si>
    <t>第2四半期</t>
    <rPh sb="0" eb="1">
      <t>ダイ</t>
    </rPh>
    <rPh sb="2" eb="5">
      <t>シハンキ</t>
    </rPh>
    <phoneticPr fontId="2"/>
  </si>
  <si>
    <t>第3四半期</t>
    <rPh sb="0" eb="1">
      <t>ダイ</t>
    </rPh>
    <rPh sb="2" eb="5">
      <t>シハンキ</t>
    </rPh>
    <phoneticPr fontId="2"/>
  </si>
  <si>
    <t>第4四半期</t>
    <rPh sb="0" eb="1">
      <t>ダイ</t>
    </rPh>
    <rPh sb="2" eb="5">
      <t>シハンキ</t>
    </rPh>
    <phoneticPr fontId="2"/>
  </si>
  <si>
    <t>税引前四半期利益</t>
    <rPh sb="0" eb="2">
      <t>ゼイビキ</t>
    </rPh>
    <rPh sb="2" eb="3">
      <t>マエ</t>
    </rPh>
    <rPh sb="3" eb="6">
      <t>シハンキ</t>
    </rPh>
    <rPh sb="6" eb="8">
      <t>リエキ</t>
    </rPh>
    <phoneticPr fontId="2"/>
  </si>
  <si>
    <t>四半期純利益</t>
    <rPh sb="0" eb="3">
      <t>シハンキ</t>
    </rPh>
    <rPh sb="3" eb="4">
      <t>ジュン</t>
    </rPh>
    <rPh sb="4" eb="6">
      <t>リエキ</t>
    </rPh>
    <phoneticPr fontId="2"/>
  </si>
  <si>
    <t>四半期純利益の帰属：</t>
    <rPh sb="0" eb="3">
      <t>シハンキ</t>
    </rPh>
    <rPh sb="3" eb="4">
      <t>ジュン</t>
    </rPh>
    <rPh sb="4" eb="6">
      <t>リエキ</t>
    </rPh>
    <rPh sb="7" eb="9">
      <t>キゾク</t>
    </rPh>
    <phoneticPr fontId="2"/>
  </si>
  <si>
    <r>
      <rPr>
        <sz val="11"/>
        <rFont val="ＭＳ Ｐゴシック"/>
        <family val="3"/>
        <charset val="128"/>
      </rPr>
      <t>※</t>
    </r>
    <r>
      <rPr>
        <sz val="11"/>
        <rFont val="Arial"/>
        <family val="2"/>
      </rPr>
      <t>1</t>
    </r>
    <r>
      <rPr>
        <sz val="11"/>
        <rFont val="ＭＳ Ｐゴシック"/>
        <family val="3"/>
        <charset val="128"/>
      </rPr>
      <t>　</t>
    </r>
    <r>
      <rPr>
        <sz val="11"/>
        <rFont val="Arial"/>
        <family val="2"/>
      </rPr>
      <t>2012</t>
    </r>
    <r>
      <rPr>
        <sz val="11"/>
        <rFont val="ＭＳ Ｐゴシック"/>
        <family val="3"/>
        <charset val="128"/>
      </rPr>
      <t>年度より、</t>
    </r>
    <r>
      <rPr>
        <sz val="11"/>
        <rFont val="Arial"/>
        <family val="2"/>
      </rPr>
      <t>2011</t>
    </r>
    <r>
      <rPr>
        <sz val="11"/>
        <rFont val="ＭＳ Ｐゴシック"/>
        <family val="3"/>
        <charset val="128"/>
      </rPr>
      <t>年</t>
    </r>
    <r>
      <rPr>
        <sz val="11"/>
        <rFont val="Arial"/>
        <family val="2"/>
      </rPr>
      <t>4</t>
    </r>
    <r>
      <rPr>
        <sz val="11"/>
        <rFont val="ＭＳ Ｐゴシック"/>
        <family val="3"/>
        <charset val="128"/>
      </rPr>
      <t>月</t>
    </r>
    <r>
      <rPr>
        <sz val="11"/>
        <rFont val="Arial"/>
        <family val="2"/>
      </rPr>
      <t>1</t>
    </r>
    <r>
      <rPr>
        <sz val="11"/>
        <rFont val="ＭＳ Ｐゴシック"/>
        <family val="3"/>
        <charset val="128"/>
      </rPr>
      <t>日を移行日として国際会計基準（</t>
    </r>
    <r>
      <rPr>
        <sz val="11"/>
        <rFont val="Arial"/>
        <family val="2"/>
      </rPr>
      <t>IFRS</t>
    </r>
    <r>
      <rPr>
        <sz val="11"/>
        <rFont val="ＭＳ Ｐゴシック"/>
        <family val="3"/>
        <charset val="128"/>
      </rPr>
      <t>）に基づく連結財務諸表を作成しております。</t>
    </r>
    <phoneticPr fontId="2"/>
  </si>
  <si>
    <r>
      <rPr>
        <sz val="11"/>
        <rFont val="ＭＳ Ｐゴシック"/>
        <family val="3"/>
        <charset val="128"/>
      </rPr>
      <t>※</t>
    </r>
    <r>
      <rPr>
        <sz val="11"/>
        <rFont val="Arial"/>
        <family val="2"/>
      </rPr>
      <t>2</t>
    </r>
    <r>
      <rPr>
        <sz val="11"/>
        <rFont val="ＭＳ Ｐゴシック"/>
        <family val="3"/>
        <charset val="128"/>
      </rPr>
      <t>　</t>
    </r>
    <r>
      <rPr>
        <sz val="11"/>
        <rFont val="Arial"/>
        <family val="2"/>
      </rPr>
      <t>2017</t>
    </r>
    <r>
      <rPr>
        <sz val="11"/>
        <rFont val="ＭＳ Ｐゴシック"/>
        <family val="3"/>
        <charset val="128"/>
      </rPr>
      <t>年度以前の金額は、従前開示しておりました「関係会社売却益」を表示しております。</t>
    </r>
    <phoneticPr fontId="2"/>
  </si>
  <si>
    <r>
      <rPr>
        <sz val="11"/>
        <rFont val="ＭＳ Ｐゴシック"/>
        <family val="3"/>
        <charset val="128"/>
      </rPr>
      <t>※</t>
    </r>
    <r>
      <rPr>
        <sz val="11"/>
        <rFont val="Arial"/>
        <family val="2"/>
      </rPr>
      <t>3</t>
    </r>
    <r>
      <rPr>
        <sz val="11"/>
        <rFont val="ＭＳ Ｐゴシック"/>
        <family val="3"/>
        <charset val="128"/>
      </rPr>
      <t>　「売上高」は日本の総合商社で一般的に用いられている指標であり、当社グループが当事者として行った取引額及び当社グループが代理人として関与した取引額の合計であります。当該売上高は</t>
    </r>
    <r>
      <rPr>
        <sz val="11"/>
        <rFont val="Arial"/>
        <family val="2"/>
      </rPr>
      <t>IFRS</t>
    </r>
    <r>
      <rPr>
        <sz val="11"/>
        <rFont val="ＭＳ Ｐゴシック"/>
        <family val="3"/>
        <charset val="128"/>
      </rPr>
      <t>に基づく収益と同義ではなく、代用されるものではありません。</t>
    </r>
    <phoneticPr fontId="2"/>
  </si>
  <si>
    <t>（単位：百万円）</t>
    <phoneticPr fontId="2"/>
  </si>
  <si>
    <r>
      <t>2017</t>
    </r>
    <r>
      <rPr>
        <sz val="14"/>
        <rFont val="ＭＳ Ｐゴシック"/>
        <family val="3"/>
        <charset val="128"/>
      </rPr>
      <t>年度</t>
    </r>
    <rPh sb="4" eb="6">
      <t>ネンド</t>
    </rPh>
    <phoneticPr fontId="2"/>
  </si>
  <si>
    <r>
      <t>2019</t>
    </r>
    <r>
      <rPr>
        <sz val="14"/>
        <rFont val="ＭＳ Ｐゴシック"/>
        <family val="3"/>
        <charset val="128"/>
      </rPr>
      <t>年度</t>
    </r>
    <rPh sb="4" eb="6">
      <t>ネンド</t>
    </rPh>
    <phoneticPr fontId="2"/>
  </si>
  <si>
    <r>
      <t>2020</t>
    </r>
    <r>
      <rPr>
        <sz val="14"/>
        <rFont val="ＭＳ Ｐゴシック"/>
        <family val="3"/>
        <charset val="128"/>
      </rPr>
      <t>年度</t>
    </r>
    <rPh sb="4" eb="6">
      <t>ネンド</t>
    </rPh>
    <phoneticPr fontId="2"/>
  </si>
  <si>
    <r>
      <t>2021</t>
    </r>
    <r>
      <rPr>
        <sz val="14"/>
        <rFont val="ＭＳ Ｐゴシック"/>
        <family val="3"/>
        <charset val="128"/>
      </rPr>
      <t>年度</t>
    </r>
    <rPh sb="4" eb="6">
      <t>ネンド</t>
    </rPh>
    <phoneticPr fontId="2"/>
  </si>
  <si>
    <t>第4四半期</t>
  </si>
  <si>
    <r>
      <rPr>
        <sz val="14"/>
        <rFont val="ＭＳ Ｐゴシック"/>
        <family val="3"/>
        <charset val="128"/>
      </rPr>
      <t>第</t>
    </r>
    <r>
      <rPr>
        <sz val="14"/>
        <rFont val="Arial"/>
        <family val="2"/>
      </rPr>
      <t>2</t>
    </r>
    <r>
      <rPr>
        <sz val="14"/>
        <rFont val="ＭＳ Ｐゴシック"/>
        <family val="3"/>
        <charset val="128"/>
      </rPr>
      <t>四半期</t>
    </r>
    <phoneticPr fontId="2"/>
  </si>
  <si>
    <t>第3四半期</t>
  </si>
  <si>
    <t>第1四半期</t>
  </si>
  <si>
    <t>第2四半期</t>
    <phoneticPr fontId="2"/>
  </si>
  <si>
    <t>第3四半期</t>
    <phoneticPr fontId="2"/>
  </si>
  <si>
    <t>第1四半期</t>
    <phoneticPr fontId="2"/>
  </si>
  <si>
    <r>
      <rPr>
        <sz val="13"/>
        <rFont val="游ゴシック"/>
        <family val="2"/>
        <charset val="128"/>
      </rPr>
      <t>－</t>
    </r>
    <phoneticPr fontId="2"/>
  </si>
  <si>
    <r>
      <rPr>
        <b/>
        <sz val="13"/>
        <rFont val="游ゴシック"/>
        <family val="2"/>
        <charset val="128"/>
      </rPr>
      <t>－</t>
    </r>
    <phoneticPr fontId="2"/>
  </si>
  <si>
    <r>
      <t>2022</t>
    </r>
    <r>
      <rPr>
        <sz val="14"/>
        <rFont val="ＭＳ ゴシック"/>
        <family val="3"/>
        <charset val="128"/>
      </rPr>
      <t>年度</t>
    </r>
    <rPh sb="4" eb="6">
      <t>ネンド</t>
    </rPh>
    <phoneticPr fontId="2"/>
  </si>
  <si>
    <r>
      <t>2023</t>
    </r>
    <r>
      <rPr>
        <sz val="14"/>
        <rFont val="ＭＳ ゴシック"/>
        <family val="3"/>
        <charset val="128"/>
      </rPr>
      <t>年度</t>
    </r>
    <rPh sb="4" eb="6">
      <t>ネンド</t>
    </rPh>
    <phoneticPr fontId="2"/>
  </si>
  <si>
    <t>第4四半期</t>
    <rPh sb="2" eb="5">
      <t>シハンキ</t>
    </rPh>
    <phoneticPr fontId="2"/>
  </si>
  <si>
    <t>第1四半期</t>
    <rPh sb="2" eb="5">
      <t>シハンキ</t>
    </rPh>
    <phoneticPr fontId="2"/>
  </si>
  <si>
    <r>
      <rPr>
        <sz val="13"/>
        <rFont val="ＭＳ Ｐゴシック"/>
        <family val="2"/>
        <charset val="128"/>
      </rPr>
      <t>－</t>
    </r>
    <phoneticPr fontId="2"/>
  </si>
  <si>
    <r>
      <t>5-1.</t>
    </r>
    <r>
      <rPr>
        <b/>
        <sz val="15"/>
        <rFont val="ＭＳ Ｐゴシック"/>
        <family val="3"/>
        <charset val="128"/>
      </rPr>
      <t>　連結貸借対照表の推移【日本基準】</t>
    </r>
    <rPh sb="16" eb="18">
      <t>ニホン</t>
    </rPh>
    <rPh sb="18" eb="20">
      <t>キジュン</t>
    </rPh>
    <phoneticPr fontId="2"/>
  </si>
  <si>
    <r>
      <t>2003年度</t>
    </r>
    <r>
      <rPr>
        <sz val="14"/>
        <rFont val="ＭＳ Ｐゴシック"/>
        <family val="3"/>
        <charset val="128"/>
      </rPr>
      <t/>
    </r>
    <rPh sb="4" eb="6">
      <t>ネンド</t>
    </rPh>
    <phoneticPr fontId="2"/>
  </si>
  <si>
    <r>
      <t>2005</t>
    </r>
    <r>
      <rPr>
        <sz val="14"/>
        <rFont val="ＭＳ Ｐゴシック"/>
        <family val="3"/>
        <charset val="128"/>
      </rPr>
      <t>年度</t>
    </r>
    <rPh sb="4" eb="6">
      <t>ネンド</t>
    </rPh>
    <phoneticPr fontId="2"/>
  </si>
  <si>
    <r>
      <t>2006</t>
    </r>
    <r>
      <rPr>
        <sz val="14"/>
        <rFont val="ＭＳ Ｐゴシック"/>
        <family val="3"/>
        <charset val="128"/>
      </rPr>
      <t>年度</t>
    </r>
    <rPh sb="4" eb="6">
      <t>ネンド</t>
    </rPh>
    <phoneticPr fontId="2"/>
  </si>
  <si>
    <r>
      <t>2007</t>
    </r>
    <r>
      <rPr>
        <sz val="14"/>
        <rFont val="ＭＳ Ｐゴシック"/>
        <family val="3"/>
        <charset val="128"/>
      </rPr>
      <t>年度</t>
    </r>
    <rPh sb="4" eb="6">
      <t>ネンド</t>
    </rPh>
    <phoneticPr fontId="2"/>
  </si>
  <si>
    <r>
      <t>2008</t>
    </r>
    <r>
      <rPr>
        <sz val="14"/>
        <rFont val="ＭＳ Ｐゴシック"/>
        <family val="3"/>
        <charset val="128"/>
      </rPr>
      <t>年度</t>
    </r>
    <rPh sb="4" eb="6">
      <t>ネンド</t>
    </rPh>
    <phoneticPr fontId="2"/>
  </si>
  <si>
    <t>流動資産</t>
    <rPh sb="0" eb="2">
      <t>リュウドウ</t>
    </rPh>
    <rPh sb="2" eb="4">
      <t>シサン</t>
    </rPh>
    <phoneticPr fontId="2"/>
  </si>
  <si>
    <t>　現金及び預金</t>
    <rPh sb="1" eb="3">
      <t>ゲンキン</t>
    </rPh>
    <rPh sb="3" eb="4">
      <t>オヨ</t>
    </rPh>
    <rPh sb="5" eb="7">
      <t>ヨキン</t>
    </rPh>
    <phoneticPr fontId="2"/>
  </si>
  <si>
    <t>　受取手形及び売掛金</t>
    <rPh sb="1" eb="3">
      <t>ウケトリ</t>
    </rPh>
    <rPh sb="3" eb="5">
      <t>テガタ</t>
    </rPh>
    <rPh sb="5" eb="6">
      <t>オヨ</t>
    </rPh>
    <rPh sb="7" eb="9">
      <t>ウリカケ</t>
    </rPh>
    <rPh sb="9" eb="10">
      <t>キン</t>
    </rPh>
    <phoneticPr fontId="2"/>
  </si>
  <si>
    <t>　有価証券</t>
    <rPh sb="1" eb="3">
      <t>ユウカ</t>
    </rPh>
    <rPh sb="3" eb="5">
      <t>ショウケン</t>
    </rPh>
    <phoneticPr fontId="2"/>
  </si>
  <si>
    <t>　たな卸資産</t>
    <rPh sb="3" eb="4">
      <t>オロシ</t>
    </rPh>
    <rPh sb="4" eb="6">
      <t>シサン</t>
    </rPh>
    <phoneticPr fontId="2"/>
  </si>
  <si>
    <t>　短期貸付金</t>
    <rPh sb="1" eb="3">
      <t>タンキ</t>
    </rPh>
    <rPh sb="3" eb="5">
      <t>カシツケ</t>
    </rPh>
    <rPh sb="5" eb="6">
      <t>キン</t>
    </rPh>
    <phoneticPr fontId="2"/>
  </si>
  <si>
    <t>　繰延税金資産</t>
    <rPh sb="1" eb="3">
      <t>クリノベ</t>
    </rPh>
    <rPh sb="3" eb="5">
      <t>ゼイキン</t>
    </rPh>
    <rPh sb="5" eb="7">
      <t>シサン</t>
    </rPh>
    <phoneticPr fontId="2"/>
  </si>
  <si>
    <t>　その他</t>
    <rPh sb="3" eb="4">
      <t>タ</t>
    </rPh>
    <phoneticPr fontId="2"/>
  </si>
  <si>
    <t>　貸倒引当金</t>
    <rPh sb="1" eb="3">
      <t>カシダオ</t>
    </rPh>
    <rPh sb="3" eb="5">
      <t>ヒキアテ</t>
    </rPh>
    <rPh sb="5" eb="6">
      <t>キン</t>
    </rPh>
    <phoneticPr fontId="2"/>
  </si>
  <si>
    <t>流動資産合計</t>
    <rPh sb="0" eb="4">
      <t>リュウドウシサン</t>
    </rPh>
    <rPh sb="4" eb="6">
      <t>ゴウケイ</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</si>
  <si>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</si>
  <si>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</si>
  <si>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　のれん</t>
    <phoneticPr fontId="2"/>
  </si>
  <si>
    <t>投資その他の資産</t>
    <rPh sb="0" eb="2">
      <t>トウシ</t>
    </rPh>
    <rPh sb="4" eb="5">
      <t>タ</t>
    </rPh>
    <rPh sb="6" eb="8">
      <t>シサン</t>
    </rPh>
    <phoneticPr fontId="2"/>
  </si>
  <si>
    <t>　投資有価証券</t>
    <rPh sb="1" eb="3">
      <t>トウシ</t>
    </rPh>
    <rPh sb="3" eb="5">
      <t>ユウカ</t>
    </rPh>
    <rPh sb="5" eb="7">
      <t>ショウケン</t>
    </rPh>
    <phoneticPr fontId="2"/>
  </si>
  <si>
    <t>　長期貸付金</t>
    <rPh sb="1" eb="3">
      <t>チョウキ</t>
    </rPh>
    <rPh sb="3" eb="5">
      <t>カシツケ</t>
    </rPh>
    <rPh sb="5" eb="6">
      <t>キン</t>
    </rPh>
    <phoneticPr fontId="2"/>
  </si>
  <si>
    <t>　固定化営業債権</t>
    <rPh sb="1" eb="4">
      <t>コテイカ</t>
    </rPh>
    <rPh sb="4" eb="6">
      <t>エイギョウ</t>
    </rPh>
    <rPh sb="6" eb="8">
      <t>サイケン</t>
    </rPh>
    <phoneticPr fontId="2"/>
  </si>
  <si>
    <t>　投資不動産</t>
    <rPh sb="1" eb="3">
      <t>トウシ</t>
    </rPh>
    <rPh sb="3" eb="6">
      <t>フドウサン</t>
    </rPh>
    <phoneticPr fontId="2"/>
  </si>
  <si>
    <t>固定資産合計</t>
    <rPh sb="0" eb="2">
      <t>コテイ</t>
    </rPh>
    <rPh sb="2" eb="4">
      <t>シサン</t>
    </rPh>
    <rPh sb="4" eb="6">
      <t>ゴウケイ</t>
    </rPh>
    <phoneticPr fontId="2"/>
  </si>
  <si>
    <t>繰延資産</t>
    <rPh sb="0" eb="2">
      <t>クリノベ</t>
    </rPh>
    <rPh sb="2" eb="4">
      <t>シサン</t>
    </rPh>
    <phoneticPr fontId="2"/>
  </si>
  <si>
    <t>資産合計</t>
    <rPh sb="0" eb="2">
      <t>シサン</t>
    </rPh>
    <rPh sb="2" eb="4">
      <t>ゴウケイ</t>
    </rPh>
    <phoneticPr fontId="2"/>
  </si>
  <si>
    <t>流動負債</t>
    <rPh sb="0" eb="2">
      <t>リュウドウ</t>
    </rPh>
    <rPh sb="2" eb="4">
      <t>フサイ</t>
    </rPh>
    <phoneticPr fontId="2"/>
  </si>
  <si>
    <t>　支払手形及び買掛金</t>
    <rPh sb="1" eb="3">
      <t>シハライ</t>
    </rPh>
    <rPh sb="3" eb="5">
      <t>テガタ</t>
    </rPh>
    <rPh sb="5" eb="6">
      <t>オヨ</t>
    </rPh>
    <rPh sb="7" eb="10">
      <t>カイカケキン</t>
    </rPh>
    <phoneticPr fontId="2"/>
  </si>
  <si>
    <t>　短期借入金</t>
    <rPh sb="1" eb="3">
      <t>タンキ</t>
    </rPh>
    <rPh sb="3" eb="5">
      <t>カリイレ</t>
    </rPh>
    <rPh sb="5" eb="6">
      <t>キン</t>
    </rPh>
    <phoneticPr fontId="2"/>
  </si>
  <si>
    <t>　コマーシャルペーパー</t>
    <phoneticPr fontId="2"/>
  </si>
  <si>
    <r>
      <t>　</t>
    </r>
    <r>
      <rPr>
        <sz val="12"/>
        <rFont val="Arial"/>
        <family val="2"/>
      </rPr>
      <t>1</t>
    </r>
    <r>
      <rPr>
        <sz val="12"/>
        <rFont val="ＭＳ Ｐゴシック"/>
        <family val="3"/>
        <charset val="128"/>
      </rPr>
      <t>年内償還予定の社債</t>
    </r>
    <rPh sb="2" eb="3">
      <t>ネン</t>
    </rPh>
    <rPh sb="3" eb="4">
      <t>ナイ</t>
    </rPh>
    <rPh sb="4" eb="6">
      <t>ショウカン</t>
    </rPh>
    <rPh sb="6" eb="8">
      <t>ヨテイ</t>
    </rPh>
    <rPh sb="9" eb="11">
      <t>シャサイ</t>
    </rPh>
    <phoneticPr fontId="2"/>
  </si>
  <si>
    <t>　未払法人税等</t>
    <rPh sb="1" eb="2">
      <t>ミ</t>
    </rPh>
    <rPh sb="2" eb="3">
      <t>バライ</t>
    </rPh>
    <rPh sb="3" eb="7">
      <t>ホウジンゼイナド</t>
    </rPh>
    <phoneticPr fontId="2"/>
  </si>
  <si>
    <t>　繰延税金負債</t>
    <rPh sb="1" eb="3">
      <t>クリノベ</t>
    </rPh>
    <rPh sb="3" eb="5">
      <t>ゼイキン</t>
    </rPh>
    <rPh sb="5" eb="7">
      <t>フサイ</t>
    </rPh>
    <phoneticPr fontId="2"/>
  </si>
  <si>
    <t>　賞与引当金</t>
    <rPh sb="1" eb="3">
      <t>ショウヨ</t>
    </rPh>
    <rPh sb="3" eb="5">
      <t>ヒキアテ</t>
    </rPh>
    <rPh sb="5" eb="6">
      <t>キン</t>
    </rPh>
    <phoneticPr fontId="2"/>
  </si>
  <si>
    <t>流動負債合計</t>
    <rPh sb="0" eb="2">
      <t>リュウドウ</t>
    </rPh>
    <rPh sb="2" eb="4">
      <t>フサイ</t>
    </rPh>
    <rPh sb="4" eb="6">
      <t>ゴウケイ</t>
    </rPh>
    <phoneticPr fontId="2"/>
  </si>
  <si>
    <t>固定負債</t>
    <rPh sb="0" eb="2">
      <t>コテイ</t>
    </rPh>
    <rPh sb="2" eb="4">
      <t>フサイ</t>
    </rPh>
    <phoneticPr fontId="2"/>
  </si>
  <si>
    <t>　社債</t>
    <rPh sb="1" eb="3">
      <t>シャサイ</t>
    </rPh>
    <phoneticPr fontId="2"/>
  </si>
  <si>
    <t>　長期借入金</t>
    <rPh sb="1" eb="3">
      <t>チョウキ</t>
    </rPh>
    <rPh sb="3" eb="5">
      <t>カリイレ</t>
    </rPh>
    <rPh sb="5" eb="6">
      <t>キン</t>
    </rPh>
    <phoneticPr fontId="2"/>
  </si>
  <si>
    <t>　再評価に係る繰延税金負債</t>
    <rPh sb="1" eb="4">
      <t>サイヒョウカ</t>
    </rPh>
    <rPh sb="5" eb="6">
      <t>カカワ</t>
    </rPh>
    <rPh sb="7" eb="9">
      <t>クリノベ</t>
    </rPh>
    <rPh sb="9" eb="11">
      <t>ゼイキン</t>
    </rPh>
    <rPh sb="11" eb="13">
      <t>フサイ</t>
    </rPh>
    <phoneticPr fontId="2"/>
  </si>
  <si>
    <t>　退職給付引当金</t>
    <rPh sb="1" eb="3">
      <t>タイショク</t>
    </rPh>
    <rPh sb="3" eb="5">
      <t>キュウフ</t>
    </rPh>
    <rPh sb="5" eb="7">
      <t>ヒキアテ</t>
    </rPh>
    <rPh sb="7" eb="8">
      <t>キン</t>
    </rPh>
    <phoneticPr fontId="2"/>
  </si>
  <si>
    <t>　役員退職慰労引当金</t>
    <rPh sb="1" eb="3">
      <t>ヤクイン</t>
    </rPh>
    <rPh sb="3" eb="5">
      <t>タイショク</t>
    </rPh>
    <rPh sb="5" eb="7">
      <t>イロウ</t>
    </rPh>
    <rPh sb="7" eb="9">
      <t>ヒキアテ</t>
    </rPh>
    <rPh sb="9" eb="10">
      <t>キン</t>
    </rPh>
    <phoneticPr fontId="2"/>
  </si>
  <si>
    <t>固定負債合計</t>
    <rPh sb="0" eb="2">
      <t>コテイ</t>
    </rPh>
    <rPh sb="2" eb="4">
      <t>フサイ</t>
    </rPh>
    <rPh sb="4" eb="6">
      <t>ゴウケイ</t>
    </rPh>
    <phoneticPr fontId="2"/>
  </si>
  <si>
    <t>負債合計</t>
    <rPh sb="0" eb="2">
      <t>フサイ</t>
    </rPh>
    <rPh sb="2" eb="4">
      <t>ゴウケイ</t>
    </rPh>
    <phoneticPr fontId="2"/>
  </si>
  <si>
    <t>株主資本</t>
    <rPh sb="0" eb="2">
      <t>カブヌシ</t>
    </rPh>
    <rPh sb="2" eb="4">
      <t>シホン</t>
    </rPh>
    <phoneticPr fontId="2"/>
  </si>
  <si>
    <t>　資本金</t>
    <rPh sb="1" eb="4">
      <t>シホンキン</t>
    </rPh>
    <phoneticPr fontId="2"/>
  </si>
  <si>
    <t>　資本剰余金</t>
    <rPh sb="1" eb="3">
      <t>シホン</t>
    </rPh>
    <rPh sb="3" eb="6">
      <t>ジョウヨキン</t>
    </rPh>
    <phoneticPr fontId="2"/>
  </si>
  <si>
    <t>　利益剰余金</t>
    <rPh sb="1" eb="3">
      <t>リエキ</t>
    </rPh>
    <rPh sb="3" eb="6">
      <t>ジョウヨキン</t>
    </rPh>
    <phoneticPr fontId="2"/>
  </si>
  <si>
    <t>　自己株式</t>
    <rPh sb="1" eb="3">
      <t>ジコ</t>
    </rPh>
    <rPh sb="3" eb="5">
      <t>カブシキ</t>
    </rPh>
    <phoneticPr fontId="2"/>
  </si>
  <si>
    <t>その他の包括利益累計額</t>
    <rPh sb="2" eb="3">
      <t>タ</t>
    </rPh>
    <rPh sb="4" eb="6">
      <t>ホウカツ</t>
    </rPh>
    <rPh sb="6" eb="8">
      <t>リエキ</t>
    </rPh>
    <rPh sb="8" eb="11">
      <t>ルイケイガク</t>
    </rPh>
    <phoneticPr fontId="2"/>
  </si>
  <si>
    <t>　土地再評価差額金</t>
    <rPh sb="1" eb="3">
      <t>トチ</t>
    </rPh>
    <rPh sb="3" eb="6">
      <t>サイヒョウカ</t>
    </rPh>
    <rPh sb="6" eb="8">
      <t>サガク</t>
    </rPh>
    <rPh sb="8" eb="9">
      <t>カネ</t>
    </rPh>
    <phoneticPr fontId="2"/>
  </si>
  <si>
    <t>少数株主持分</t>
    <rPh sb="0" eb="2">
      <t>ショウスウ</t>
    </rPh>
    <rPh sb="2" eb="4">
      <t>カブヌシ</t>
    </rPh>
    <rPh sb="4" eb="6">
      <t>モチブン</t>
    </rPh>
    <phoneticPr fontId="2"/>
  </si>
  <si>
    <t>純資産合計</t>
    <rPh sb="0" eb="3">
      <t>ジュンシサン</t>
    </rPh>
    <rPh sb="3" eb="5">
      <t>ゴウケイ</t>
    </rPh>
    <phoneticPr fontId="2"/>
  </si>
  <si>
    <t>負債純資産合計</t>
    <rPh sb="0" eb="2">
      <t>フサイ</t>
    </rPh>
    <rPh sb="2" eb="5">
      <t>ジュンシサン</t>
    </rPh>
    <rPh sb="5" eb="7">
      <t>ゴウケイ</t>
    </rPh>
    <phoneticPr fontId="2"/>
  </si>
  <si>
    <r>
      <rPr>
        <sz val="11"/>
        <rFont val="ＭＳ Ｐゴシック"/>
        <family val="3"/>
        <charset val="128"/>
      </rPr>
      <t>※　</t>
    </r>
    <r>
      <rPr>
        <sz val="11"/>
        <rFont val="Arial"/>
        <family val="2"/>
      </rPr>
      <t>2012</t>
    </r>
    <r>
      <rPr>
        <sz val="11"/>
        <rFont val="ＭＳ Ｐゴシック"/>
        <family val="3"/>
        <charset val="128"/>
      </rPr>
      <t>年度まで中期経営計画</t>
    </r>
    <r>
      <rPr>
        <sz val="11"/>
        <rFont val="Arial"/>
        <family val="2"/>
      </rPr>
      <t>2014</t>
    </r>
    <r>
      <rPr>
        <sz val="11"/>
        <rFont val="ＭＳ Ｐゴシック"/>
        <family val="3"/>
        <charset val="128"/>
      </rPr>
      <t>における定量目標を日本基準に基づき設定しておりましたので、</t>
    </r>
    <r>
      <rPr>
        <sz val="11"/>
        <rFont val="Arial"/>
        <family val="2"/>
      </rPr>
      <t>2012</t>
    </r>
    <r>
      <rPr>
        <sz val="11"/>
        <rFont val="ＭＳ Ｐゴシック"/>
        <family val="3"/>
        <charset val="128"/>
      </rPr>
      <t>年度の日本基準による連結財務諸表を読者の便宜を考慮し記載しております。</t>
    </r>
    <rPh sb="29" eb="31">
      <t>ニホン</t>
    </rPh>
    <rPh sb="56" eb="58">
      <t>ニホン</t>
    </rPh>
    <phoneticPr fontId="2"/>
  </si>
  <si>
    <r>
      <t>5-2.</t>
    </r>
    <r>
      <rPr>
        <b/>
        <sz val="15"/>
        <rFont val="ＭＳ Ｐゴシック"/>
        <family val="3"/>
        <charset val="128"/>
      </rPr>
      <t>　連結財政状態計算書の推移【</t>
    </r>
    <r>
      <rPr>
        <b/>
        <sz val="15"/>
        <rFont val="Arial"/>
        <family val="2"/>
      </rPr>
      <t>IFRS</t>
    </r>
    <r>
      <rPr>
        <b/>
        <sz val="15"/>
        <rFont val="ＭＳ Ｐゴシック"/>
        <family val="3"/>
        <charset val="128"/>
      </rPr>
      <t>】</t>
    </r>
    <rPh sb="7" eb="9">
      <t>ザイセイ</t>
    </rPh>
    <rPh sb="9" eb="11">
      <t>ジョウタイ</t>
    </rPh>
    <rPh sb="11" eb="14">
      <t>ケイサンショ</t>
    </rPh>
    <phoneticPr fontId="2"/>
  </si>
  <si>
    <r>
      <t xml:space="preserve">2011/04/01
</t>
    </r>
    <r>
      <rPr>
        <sz val="14"/>
        <rFont val="ＭＳ Ｐゴシック"/>
        <family val="3"/>
        <charset val="128"/>
      </rPr>
      <t>（移行日）</t>
    </r>
    <rPh sb="12" eb="14">
      <t>イコウ</t>
    </rPh>
    <rPh sb="14" eb="15">
      <t>ビ</t>
    </rPh>
    <phoneticPr fontId="2"/>
  </si>
  <si>
    <r>
      <rPr>
        <b/>
        <sz val="13"/>
        <rFont val="ＭＳ Ｐゴシック"/>
        <family val="3"/>
        <charset val="128"/>
      </rPr>
      <t>流動資産</t>
    </r>
    <rPh sb="0" eb="2">
      <t>リュウドウ</t>
    </rPh>
    <rPh sb="2" eb="4">
      <t>シサン</t>
    </rPh>
    <phoneticPr fontId="2"/>
  </si>
  <si>
    <r>
      <rPr>
        <sz val="12"/>
        <rFont val="ＭＳ Ｐゴシック"/>
        <family val="3"/>
        <charset val="128"/>
      </rPr>
      <t>　現金及び現金同等物</t>
    </r>
    <rPh sb="1" eb="3">
      <t>ゲンキン</t>
    </rPh>
    <rPh sb="3" eb="4">
      <t>オヨ</t>
    </rPh>
    <rPh sb="5" eb="7">
      <t>ゲンキン</t>
    </rPh>
    <rPh sb="7" eb="9">
      <t>ドウトウ</t>
    </rPh>
    <rPh sb="9" eb="10">
      <t>ブツ</t>
    </rPh>
    <phoneticPr fontId="2"/>
  </si>
  <si>
    <r>
      <rPr>
        <sz val="12"/>
        <rFont val="ＭＳ Ｐゴシック"/>
        <family val="3"/>
        <charset val="128"/>
      </rPr>
      <t>　定期預金</t>
    </r>
    <rPh sb="1" eb="3">
      <t>テイキ</t>
    </rPh>
    <rPh sb="3" eb="5">
      <t>ヨキン</t>
    </rPh>
    <phoneticPr fontId="2"/>
  </si>
  <si>
    <r>
      <rPr>
        <sz val="12"/>
        <rFont val="ＭＳ Ｐゴシック"/>
        <family val="3"/>
        <charset val="128"/>
      </rPr>
      <t>　営業債権及びその他の債権</t>
    </r>
    <rPh sb="1" eb="3">
      <t>エイギョウ</t>
    </rPh>
    <rPh sb="3" eb="5">
      <t>サイケン</t>
    </rPh>
    <rPh sb="5" eb="6">
      <t>オヨ</t>
    </rPh>
    <rPh sb="9" eb="10">
      <t>タ</t>
    </rPh>
    <rPh sb="11" eb="13">
      <t>サイケン</t>
    </rPh>
    <phoneticPr fontId="2"/>
  </si>
  <si>
    <r>
      <rPr>
        <sz val="12"/>
        <rFont val="ＭＳ Ｐゴシック"/>
        <family val="3"/>
        <charset val="128"/>
      </rPr>
      <t>　その他の投資</t>
    </r>
    <rPh sb="3" eb="4">
      <t>タ</t>
    </rPh>
    <rPh sb="5" eb="7">
      <t>トウシ</t>
    </rPh>
    <phoneticPr fontId="2"/>
  </si>
  <si>
    <r>
      <rPr>
        <sz val="12"/>
        <rFont val="ＭＳ Ｐゴシック"/>
        <family val="3"/>
        <charset val="128"/>
      </rPr>
      <t>　デリバティブ金融資産</t>
    </r>
    <rPh sb="7" eb="9">
      <t>キンユウ</t>
    </rPh>
    <rPh sb="9" eb="11">
      <t>シサン</t>
    </rPh>
    <phoneticPr fontId="2"/>
  </si>
  <si>
    <r>
      <rPr>
        <sz val="12"/>
        <rFont val="ＭＳ Ｐゴシック"/>
        <family val="3"/>
        <charset val="128"/>
      </rPr>
      <t>　棚卸資産</t>
    </r>
    <rPh sb="1" eb="3">
      <t>タナオロシ</t>
    </rPh>
    <rPh sb="3" eb="5">
      <t>シサン</t>
    </rPh>
    <phoneticPr fontId="2"/>
  </si>
  <si>
    <r>
      <rPr>
        <sz val="12"/>
        <rFont val="ＭＳ Ｐゴシック"/>
        <family val="3"/>
        <charset val="128"/>
      </rPr>
      <t>　未収法人所得税</t>
    </r>
    <rPh sb="1" eb="3">
      <t>ミシュウ</t>
    </rPh>
    <rPh sb="3" eb="5">
      <t>ホウジン</t>
    </rPh>
    <rPh sb="5" eb="8">
      <t>ショトクゼイ</t>
    </rPh>
    <phoneticPr fontId="2"/>
  </si>
  <si>
    <r>
      <rPr>
        <sz val="12"/>
        <rFont val="ＭＳ Ｐゴシック"/>
        <family val="3"/>
        <charset val="128"/>
      </rPr>
      <t>　その他の流動資産</t>
    </r>
    <rPh sb="3" eb="4">
      <t>タ</t>
    </rPh>
    <rPh sb="5" eb="7">
      <t>リュウドウ</t>
    </rPh>
    <rPh sb="7" eb="9">
      <t>シサン</t>
    </rPh>
    <phoneticPr fontId="2"/>
  </si>
  <si>
    <r>
      <rPr>
        <sz val="12"/>
        <rFont val="ＭＳ Ｐゴシック"/>
        <family val="3"/>
        <charset val="128"/>
      </rPr>
      <t>　売却目的で保有する資産</t>
    </r>
    <rPh sb="1" eb="3">
      <t>バイキャク</t>
    </rPh>
    <rPh sb="3" eb="5">
      <t>モクテキ</t>
    </rPh>
    <rPh sb="6" eb="8">
      <t>ホユウ</t>
    </rPh>
    <rPh sb="10" eb="12">
      <t>シサン</t>
    </rPh>
    <phoneticPr fontId="2"/>
  </si>
  <si>
    <r>
      <rPr>
        <b/>
        <sz val="13"/>
        <rFont val="ＭＳ Ｐゴシック"/>
        <family val="3"/>
        <charset val="128"/>
      </rPr>
      <t>流動資産合計</t>
    </r>
    <rPh sb="0" eb="4">
      <t>リュウドウシサン</t>
    </rPh>
    <rPh sb="4" eb="6">
      <t>ゴウケイ</t>
    </rPh>
    <phoneticPr fontId="2"/>
  </si>
  <si>
    <r>
      <rPr>
        <b/>
        <sz val="13"/>
        <rFont val="ＭＳ Ｐゴシック"/>
        <family val="3"/>
        <charset val="128"/>
      </rPr>
      <t>非流動資産</t>
    </r>
    <rPh sb="0" eb="1">
      <t>ヒ</t>
    </rPh>
    <rPh sb="1" eb="3">
      <t>リュウドウ</t>
    </rPh>
    <rPh sb="3" eb="5">
      <t>シサン</t>
    </rPh>
    <phoneticPr fontId="2"/>
  </si>
  <si>
    <t>　有形固定資産</t>
    <rPh sb="1" eb="3">
      <t>ユウケイ</t>
    </rPh>
    <rPh sb="3" eb="5">
      <t>コテイ</t>
    </rPh>
    <rPh sb="5" eb="7">
      <t>シサン</t>
    </rPh>
    <phoneticPr fontId="2"/>
  </si>
  <si>
    <t>　使用権資産</t>
    <rPh sb="1" eb="4">
      <t>シヨウケン</t>
    </rPh>
    <rPh sb="4" eb="6">
      <t>シサン</t>
    </rPh>
    <phoneticPr fontId="2"/>
  </si>
  <si>
    <r>
      <rPr>
        <sz val="12"/>
        <rFont val="ＭＳ Ｐゴシック"/>
        <family val="3"/>
        <charset val="128"/>
      </rPr>
      <t>　のれん</t>
    </r>
    <phoneticPr fontId="2"/>
  </si>
  <si>
    <r>
      <rPr>
        <sz val="12"/>
        <rFont val="ＭＳ Ｐゴシック"/>
        <family val="3"/>
        <charset val="128"/>
      </rPr>
      <t>　無形資産</t>
    </r>
    <rPh sb="1" eb="3">
      <t>ムケイ</t>
    </rPh>
    <rPh sb="3" eb="5">
      <t>シサン</t>
    </rPh>
    <phoneticPr fontId="2"/>
  </si>
  <si>
    <r>
      <rPr>
        <sz val="12"/>
        <rFont val="ＭＳ Ｐゴシック"/>
        <family val="3"/>
        <charset val="128"/>
      </rPr>
      <t>　投資不動産</t>
    </r>
    <rPh sb="1" eb="3">
      <t>トウシ</t>
    </rPh>
    <rPh sb="3" eb="6">
      <t>フドウサン</t>
    </rPh>
    <phoneticPr fontId="2"/>
  </si>
  <si>
    <r>
      <rPr>
        <sz val="12"/>
        <rFont val="ＭＳ Ｐゴシック"/>
        <family val="3"/>
        <charset val="128"/>
      </rPr>
      <t>　持分法で会計処理されている投資</t>
    </r>
    <rPh sb="1" eb="4">
      <t>モチブンポウ</t>
    </rPh>
    <rPh sb="5" eb="7">
      <t>カイケイ</t>
    </rPh>
    <rPh sb="7" eb="9">
      <t>ショリ</t>
    </rPh>
    <rPh sb="14" eb="16">
      <t>トウシ</t>
    </rPh>
    <phoneticPr fontId="2"/>
  </si>
  <si>
    <r>
      <rPr>
        <sz val="12"/>
        <rFont val="ＭＳ Ｐゴシック"/>
        <family val="3"/>
        <charset val="128"/>
      </rPr>
      <t>　その他の非流動資産</t>
    </r>
    <rPh sb="3" eb="4">
      <t>ホカ</t>
    </rPh>
    <rPh sb="5" eb="6">
      <t>ヒ</t>
    </rPh>
    <rPh sb="6" eb="8">
      <t>リュウドウ</t>
    </rPh>
    <rPh sb="8" eb="10">
      <t>シサン</t>
    </rPh>
    <phoneticPr fontId="2"/>
  </si>
  <si>
    <r>
      <rPr>
        <sz val="12"/>
        <rFont val="ＭＳ Ｐゴシック"/>
        <family val="3"/>
        <charset val="128"/>
      </rPr>
      <t>　繰延税金資産</t>
    </r>
    <rPh sb="1" eb="3">
      <t>クリノベ</t>
    </rPh>
    <rPh sb="3" eb="5">
      <t>ゼイキン</t>
    </rPh>
    <rPh sb="5" eb="7">
      <t>シサン</t>
    </rPh>
    <phoneticPr fontId="2"/>
  </si>
  <si>
    <r>
      <rPr>
        <b/>
        <sz val="13"/>
        <rFont val="ＭＳ Ｐゴシック"/>
        <family val="3"/>
        <charset val="128"/>
      </rPr>
      <t>非流動資産合計</t>
    </r>
    <rPh sb="0" eb="1">
      <t>ヒ</t>
    </rPh>
    <rPh sb="1" eb="3">
      <t>リュウドウ</t>
    </rPh>
    <rPh sb="3" eb="5">
      <t>シサン</t>
    </rPh>
    <rPh sb="5" eb="7">
      <t>ゴウケイ</t>
    </rPh>
    <phoneticPr fontId="2"/>
  </si>
  <si>
    <r>
      <rPr>
        <b/>
        <sz val="13"/>
        <rFont val="ＭＳ Ｐゴシック"/>
        <family val="3"/>
        <charset val="128"/>
      </rPr>
      <t>資産合計</t>
    </r>
    <rPh sb="0" eb="2">
      <t>シサン</t>
    </rPh>
    <rPh sb="2" eb="4">
      <t>ゴウケイ</t>
    </rPh>
    <phoneticPr fontId="2"/>
  </si>
  <si>
    <r>
      <rPr>
        <b/>
        <sz val="13"/>
        <rFont val="ＭＳ Ｐゴシック"/>
        <family val="3"/>
        <charset val="128"/>
      </rPr>
      <t>流動負債</t>
    </r>
    <rPh sb="0" eb="2">
      <t>リュウドウ</t>
    </rPh>
    <rPh sb="2" eb="4">
      <t>フサイ</t>
    </rPh>
    <phoneticPr fontId="2"/>
  </si>
  <si>
    <t>　営業債務及びその他の債務</t>
    <rPh sb="1" eb="3">
      <t>エイギョウ</t>
    </rPh>
    <rPh sb="3" eb="5">
      <t>サイム</t>
    </rPh>
    <rPh sb="5" eb="6">
      <t>オヨ</t>
    </rPh>
    <rPh sb="9" eb="10">
      <t>タ</t>
    </rPh>
    <rPh sb="11" eb="13">
      <t>サイム</t>
    </rPh>
    <phoneticPr fontId="2"/>
  </si>
  <si>
    <t>　リース負債</t>
    <rPh sb="4" eb="6">
      <t>フサイ</t>
    </rPh>
    <phoneticPr fontId="2"/>
  </si>
  <si>
    <r>
      <rPr>
        <sz val="12"/>
        <rFont val="ＭＳ Ｐゴシック"/>
        <family val="3"/>
        <charset val="128"/>
      </rPr>
      <t>　社債及び借入金</t>
    </r>
    <rPh sb="1" eb="3">
      <t>シャサイ</t>
    </rPh>
    <rPh sb="3" eb="4">
      <t>オヨ</t>
    </rPh>
    <rPh sb="5" eb="7">
      <t>カリイレ</t>
    </rPh>
    <rPh sb="7" eb="8">
      <t>キン</t>
    </rPh>
    <phoneticPr fontId="2"/>
  </si>
  <si>
    <r>
      <rPr>
        <sz val="12"/>
        <rFont val="ＭＳ Ｐゴシック"/>
        <family val="3"/>
        <charset val="128"/>
      </rPr>
      <t>　デリバティブ金融負債</t>
    </r>
    <rPh sb="7" eb="9">
      <t>キンユウ</t>
    </rPh>
    <rPh sb="9" eb="11">
      <t>フサイ</t>
    </rPh>
    <phoneticPr fontId="2"/>
  </si>
  <si>
    <r>
      <rPr>
        <sz val="12"/>
        <rFont val="ＭＳ Ｐゴシック"/>
        <family val="3"/>
        <charset val="128"/>
      </rPr>
      <t>　未払法人所得税</t>
    </r>
    <rPh sb="1" eb="2">
      <t>ミ</t>
    </rPh>
    <rPh sb="2" eb="3">
      <t>バライ</t>
    </rPh>
    <rPh sb="3" eb="5">
      <t>ホウジン</t>
    </rPh>
    <rPh sb="5" eb="8">
      <t>ショトクゼイ</t>
    </rPh>
    <phoneticPr fontId="2"/>
  </si>
  <si>
    <r>
      <rPr>
        <sz val="12"/>
        <rFont val="ＭＳ Ｐゴシック"/>
        <family val="3"/>
        <charset val="128"/>
      </rPr>
      <t>　引当金</t>
    </r>
    <rPh sb="1" eb="3">
      <t>ヒキアテ</t>
    </rPh>
    <rPh sb="3" eb="4">
      <t>キン</t>
    </rPh>
    <phoneticPr fontId="2"/>
  </si>
  <si>
    <r>
      <rPr>
        <sz val="12"/>
        <rFont val="ＭＳ Ｐゴシック"/>
        <family val="3"/>
        <charset val="128"/>
      </rPr>
      <t>　その他の流動負債</t>
    </r>
    <rPh sb="3" eb="4">
      <t>タ</t>
    </rPh>
    <rPh sb="5" eb="7">
      <t>リュウドウ</t>
    </rPh>
    <rPh sb="7" eb="9">
      <t>フサイ</t>
    </rPh>
    <phoneticPr fontId="2"/>
  </si>
  <si>
    <r>
      <rPr>
        <sz val="12"/>
        <rFont val="ＭＳ Ｐゴシック"/>
        <family val="3"/>
        <charset val="128"/>
      </rPr>
      <t>　売却目的で保有する資産に直接関連する負債</t>
    </r>
    <rPh sb="1" eb="3">
      <t>バイキャク</t>
    </rPh>
    <rPh sb="3" eb="5">
      <t>モクテキ</t>
    </rPh>
    <rPh sb="6" eb="8">
      <t>ホユウ</t>
    </rPh>
    <rPh sb="10" eb="12">
      <t>シサン</t>
    </rPh>
    <rPh sb="13" eb="15">
      <t>チョクセツ</t>
    </rPh>
    <rPh sb="15" eb="17">
      <t>カンレン</t>
    </rPh>
    <rPh sb="19" eb="21">
      <t>フサイ</t>
    </rPh>
    <phoneticPr fontId="2"/>
  </si>
  <si>
    <r>
      <rPr>
        <b/>
        <sz val="13"/>
        <rFont val="ＭＳ Ｐゴシック"/>
        <family val="3"/>
        <charset val="128"/>
      </rPr>
      <t>流動負債合計</t>
    </r>
    <rPh sb="0" eb="2">
      <t>リュウドウ</t>
    </rPh>
    <rPh sb="2" eb="4">
      <t>フサイ</t>
    </rPh>
    <rPh sb="4" eb="6">
      <t>ゴウケイ</t>
    </rPh>
    <phoneticPr fontId="2"/>
  </si>
  <si>
    <r>
      <rPr>
        <b/>
        <sz val="13"/>
        <rFont val="ＭＳ Ｐゴシック"/>
        <family val="3"/>
        <charset val="128"/>
      </rPr>
      <t>非流動負債</t>
    </r>
    <rPh sb="0" eb="1">
      <t>ヒ</t>
    </rPh>
    <rPh sb="1" eb="3">
      <t>リュウドウ</t>
    </rPh>
    <rPh sb="3" eb="5">
      <t>フサイ</t>
    </rPh>
    <phoneticPr fontId="2"/>
  </si>
  <si>
    <r>
      <rPr>
        <sz val="12"/>
        <rFont val="ＭＳ Ｐゴシック"/>
        <family val="3"/>
        <charset val="128"/>
      </rPr>
      <t>　営業債務及びその他の債務</t>
    </r>
    <rPh sb="1" eb="3">
      <t>エイギョウ</t>
    </rPh>
    <rPh sb="3" eb="5">
      <t>サイム</t>
    </rPh>
    <rPh sb="5" eb="6">
      <t>オヨ</t>
    </rPh>
    <rPh sb="9" eb="10">
      <t>タ</t>
    </rPh>
    <rPh sb="11" eb="13">
      <t>サイム</t>
    </rPh>
    <phoneticPr fontId="2"/>
  </si>
  <si>
    <r>
      <rPr>
        <sz val="12"/>
        <rFont val="ＭＳ Ｐゴシック"/>
        <family val="3"/>
        <charset val="128"/>
      </rPr>
      <t>　退職給付に係る負債</t>
    </r>
    <rPh sb="1" eb="3">
      <t>タイショク</t>
    </rPh>
    <rPh sb="3" eb="5">
      <t>キュウフ</t>
    </rPh>
    <rPh sb="6" eb="7">
      <t>カカ</t>
    </rPh>
    <rPh sb="8" eb="10">
      <t>フサイ</t>
    </rPh>
    <phoneticPr fontId="2"/>
  </si>
  <si>
    <r>
      <rPr>
        <sz val="12"/>
        <rFont val="ＭＳ Ｐゴシック"/>
        <family val="3"/>
        <charset val="128"/>
      </rPr>
      <t>　その他の非流動負債</t>
    </r>
    <rPh sb="3" eb="4">
      <t>タ</t>
    </rPh>
    <rPh sb="5" eb="6">
      <t>ヒ</t>
    </rPh>
    <rPh sb="6" eb="8">
      <t>リュウドウ</t>
    </rPh>
    <rPh sb="8" eb="10">
      <t>フサイ</t>
    </rPh>
    <phoneticPr fontId="2"/>
  </si>
  <si>
    <r>
      <rPr>
        <sz val="12"/>
        <rFont val="ＭＳ Ｐゴシック"/>
        <family val="3"/>
        <charset val="128"/>
      </rPr>
      <t>　繰延税金負債</t>
    </r>
    <rPh sb="1" eb="3">
      <t>クリノベ</t>
    </rPh>
    <rPh sb="3" eb="5">
      <t>ゼイキン</t>
    </rPh>
    <rPh sb="5" eb="7">
      <t>フサイ</t>
    </rPh>
    <phoneticPr fontId="2"/>
  </si>
  <si>
    <r>
      <rPr>
        <b/>
        <sz val="13"/>
        <rFont val="ＭＳ Ｐゴシック"/>
        <family val="3"/>
        <charset val="128"/>
      </rPr>
      <t>非流動負債合計</t>
    </r>
    <rPh sb="0" eb="1">
      <t>ヒ</t>
    </rPh>
    <rPh sb="1" eb="3">
      <t>リュウドウ</t>
    </rPh>
    <rPh sb="3" eb="5">
      <t>フサイ</t>
    </rPh>
    <rPh sb="5" eb="7">
      <t>ゴウケイ</t>
    </rPh>
    <phoneticPr fontId="2"/>
  </si>
  <si>
    <r>
      <rPr>
        <b/>
        <sz val="13"/>
        <rFont val="ＭＳ Ｐゴシック"/>
        <family val="3"/>
        <charset val="128"/>
      </rPr>
      <t>負債合計</t>
    </r>
    <rPh sb="0" eb="2">
      <t>フサイ</t>
    </rPh>
    <rPh sb="2" eb="4">
      <t>ゴウケイ</t>
    </rPh>
    <phoneticPr fontId="2"/>
  </si>
  <si>
    <r>
      <rPr>
        <b/>
        <sz val="13"/>
        <rFont val="ＭＳ Ｐゴシック"/>
        <family val="3"/>
        <charset val="128"/>
      </rPr>
      <t>資本</t>
    </r>
    <rPh sb="0" eb="2">
      <t>シホン</t>
    </rPh>
    <phoneticPr fontId="2"/>
  </si>
  <si>
    <r>
      <rPr>
        <sz val="12"/>
        <rFont val="ＭＳ Ｐゴシック"/>
        <family val="3"/>
        <charset val="128"/>
      </rPr>
      <t>　資本金</t>
    </r>
    <rPh sb="1" eb="4">
      <t>シホンキン</t>
    </rPh>
    <phoneticPr fontId="2"/>
  </si>
  <si>
    <r>
      <rPr>
        <sz val="12"/>
        <rFont val="ＭＳ Ｐゴシック"/>
        <family val="3"/>
        <charset val="128"/>
      </rPr>
      <t>　資本剰余金</t>
    </r>
    <rPh sb="1" eb="3">
      <t>シホン</t>
    </rPh>
    <rPh sb="3" eb="6">
      <t>ジョウヨキン</t>
    </rPh>
    <phoneticPr fontId="2"/>
  </si>
  <si>
    <r>
      <rPr>
        <sz val="12"/>
        <rFont val="ＭＳ Ｐゴシック"/>
        <family val="3"/>
        <charset val="128"/>
      </rPr>
      <t>　自己株式</t>
    </r>
    <rPh sb="1" eb="3">
      <t>ジコ</t>
    </rPh>
    <rPh sb="3" eb="5">
      <t>カブシキ</t>
    </rPh>
    <phoneticPr fontId="2"/>
  </si>
  <si>
    <t>　その他の資本の構成要素</t>
    <rPh sb="3" eb="4">
      <t>タ</t>
    </rPh>
    <rPh sb="5" eb="7">
      <t>シホン</t>
    </rPh>
    <rPh sb="8" eb="10">
      <t>コウセイ</t>
    </rPh>
    <rPh sb="10" eb="12">
      <t>ヨウソ</t>
    </rPh>
    <phoneticPr fontId="2"/>
  </si>
  <si>
    <r>
      <rPr>
        <sz val="12"/>
        <rFont val="ＭＳ Ｐゴシック"/>
        <family val="3"/>
        <charset val="128"/>
      </rPr>
      <t>　利益剰余金</t>
    </r>
    <rPh sb="1" eb="3">
      <t>リエキ</t>
    </rPh>
    <rPh sb="3" eb="6">
      <t>ジョウヨキン</t>
    </rPh>
    <phoneticPr fontId="2"/>
  </si>
  <si>
    <t>親会社の所有者に帰属する持分合計</t>
    <rPh sb="0" eb="1">
      <t>オヤ</t>
    </rPh>
    <rPh sb="1" eb="3">
      <t>カイシャ</t>
    </rPh>
    <rPh sb="4" eb="7">
      <t>ショユウシャ</t>
    </rPh>
    <rPh sb="8" eb="10">
      <t>キゾク</t>
    </rPh>
    <rPh sb="12" eb="14">
      <t>モチブン</t>
    </rPh>
    <rPh sb="14" eb="16">
      <t>ゴウケイ</t>
    </rPh>
    <phoneticPr fontId="2"/>
  </si>
  <si>
    <r>
      <rPr>
        <sz val="12"/>
        <rFont val="ＭＳ Ｐゴシック"/>
        <family val="3"/>
        <charset val="128"/>
      </rPr>
      <t>　非支配持分</t>
    </r>
    <rPh sb="1" eb="2">
      <t>ヒ</t>
    </rPh>
    <rPh sb="2" eb="4">
      <t>シハイ</t>
    </rPh>
    <rPh sb="4" eb="6">
      <t>モチブン</t>
    </rPh>
    <phoneticPr fontId="2"/>
  </si>
  <si>
    <r>
      <rPr>
        <b/>
        <sz val="13"/>
        <rFont val="ＭＳ Ｐゴシック"/>
        <family val="3"/>
        <charset val="128"/>
      </rPr>
      <t>資本合計</t>
    </r>
    <rPh sb="0" eb="2">
      <t>シホン</t>
    </rPh>
    <rPh sb="2" eb="4">
      <t>ゴウケイ</t>
    </rPh>
    <phoneticPr fontId="2"/>
  </si>
  <si>
    <r>
      <rPr>
        <b/>
        <sz val="13"/>
        <rFont val="ＭＳ Ｐゴシック"/>
        <family val="3"/>
        <charset val="128"/>
      </rPr>
      <t>負債及び資本合計</t>
    </r>
    <rPh sb="0" eb="2">
      <t>フサイ</t>
    </rPh>
    <rPh sb="2" eb="3">
      <t>オヨ</t>
    </rPh>
    <rPh sb="4" eb="6">
      <t>シホン</t>
    </rPh>
    <rPh sb="6" eb="8">
      <t>ゴウケイ</t>
    </rPh>
    <phoneticPr fontId="2"/>
  </si>
  <si>
    <r>
      <rPr>
        <sz val="11"/>
        <rFont val="ＭＳ Ｐゴシック"/>
        <family val="3"/>
        <charset val="128"/>
      </rPr>
      <t>※</t>
    </r>
    <r>
      <rPr>
        <sz val="11"/>
        <rFont val="Arial"/>
        <family val="2"/>
      </rPr>
      <t xml:space="preserve"> 2012</t>
    </r>
    <r>
      <rPr>
        <sz val="11"/>
        <rFont val="ＭＳ Ｐゴシック"/>
        <family val="3"/>
        <charset val="128"/>
      </rPr>
      <t>年度より、</t>
    </r>
    <r>
      <rPr>
        <sz val="11"/>
        <rFont val="Arial"/>
        <family val="2"/>
      </rPr>
      <t>2011</t>
    </r>
    <r>
      <rPr>
        <sz val="11"/>
        <rFont val="ＭＳ Ｐゴシック"/>
        <family val="3"/>
        <charset val="128"/>
      </rPr>
      <t>年</t>
    </r>
    <r>
      <rPr>
        <sz val="11"/>
        <rFont val="Arial"/>
        <family val="2"/>
      </rPr>
      <t>4</t>
    </r>
    <r>
      <rPr>
        <sz val="11"/>
        <rFont val="ＭＳ Ｐゴシック"/>
        <family val="3"/>
        <charset val="128"/>
      </rPr>
      <t>月</t>
    </r>
    <r>
      <rPr>
        <sz val="11"/>
        <rFont val="Arial"/>
        <family val="2"/>
      </rPr>
      <t>1</t>
    </r>
    <r>
      <rPr>
        <sz val="11"/>
        <rFont val="ＭＳ Ｐゴシック"/>
        <family val="3"/>
        <charset val="128"/>
      </rPr>
      <t>日を移行日として国際会計基準（</t>
    </r>
    <r>
      <rPr>
        <sz val="11"/>
        <rFont val="Arial"/>
        <family val="2"/>
      </rPr>
      <t>IFRS</t>
    </r>
    <r>
      <rPr>
        <sz val="11"/>
        <rFont val="ＭＳ Ｐゴシック"/>
        <family val="3"/>
        <charset val="128"/>
      </rPr>
      <t>）に基づく連結財務諸表を作成しております。</t>
    </r>
    <phoneticPr fontId="2"/>
  </si>
  <si>
    <r>
      <t>6-1.</t>
    </r>
    <r>
      <rPr>
        <b/>
        <sz val="14.5"/>
        <rFont val="ＭＳ Ｐゴシック"/>
        <family val="3"/>
        <charset val="128"/>
      </rPr>
      <t>　連結キャッシュ・フロー計算書の推移【日本基準】</t>
    </r>
    <rPh sb="5" eb="7">
      <t>レンケツ</t>
    </rPh>
    <rPh sb="16" eb="18">
      <t>ケイサン</t>
    </rPh>
    <rPh sb="18" eb="19">
      <t>ショ</t>
    </rPh>
    <rPh sb="20" eb="22">
      <t>スイイ</t>
    </rPh>
    <rPh sb="23" eb="25">
      <t>ニホン</t>
    </rPh>
    <rPh sb="25" eb="27">
      <t>キジュン</t>
    </rPh>
    <phoneticPr fontId="2"/>
  </si>
  <si>
    <t>営業活動によるキャッシュ・フロー</t>
    <phoneticPr fontId="2"/>
  </si>
  <si>
    <t>税金等調整前当期（四半期）純利益</t>
    <rPh sb="0" eb="2">
      <t>ゼイキン</t>
    </rPh>
    <rPh sb="2" eb="3">
      <t>ナド</t>
    </rPh>
    <rPh sb="3" eb="5">
      <t>チョウセイ</t>
    </rPh>
    <rPh sb="5" eb="6">
      <t>マエ</t>
    </rPh>
    <rPh sb="6" eb="8">
      <t>トウキ</t>
    </rPh>
    <rPh sb="9" eb="12">
      <t>シハンキ</t>
    </rPh>
    <rPh sb="13" eb="16">
      <t>ジュンリエキ</t>
    </rPh>
    <phoneticPr fontId="2"/>
  </si>
  <si>
    <t>　減価償却費</t>
    <rPh sb="1" eb="3">
      <t>ゲンカ</t>
    </rPh>
    <rPh sb="3" eb="5">
      <t>ショウキャク</t>
    </rPh>
    <rPh sb="5" eb="6">
      <t>ヒ</t>
    </rPh>
    <phoneticPr fontId="2"/>
  </si>
  <si>
    <t>　投資有価証券等評価損</t>
    <rPh sb="1" eb="3">
      <t>トウシ</t>
    </rPh>
    <rPh sb="3" eb="5">
      <t>ユウカ</t>
    </rPh>
    <rPh sb="5" eb="7">
      <t>ショウケン</t>
    </rPh>
    <rPh sb="7" eb="8">
      <t>ナド</t>
    </rPh>
    <rPh sb="8" eb="10">
      <t>ヒョウカ</t>
    </rPh>
    <rPh sb="10" eb="11">
      <t>ソン</t>
    </rPh>
    <phoneticPr fontId="2"/>
  </si>
  <si>
    <t>　のれん償却額</t>
    <rPh sb="4" eb="6">
      <t>ショウキャク</t>
    </rPh>
    <rPh sb="6" eb="7">
      <t>ガク</t>
    </rPh>
    <phoneticPr fontId="2"/>
  </si>
  <si>
    <t>　貸倒引当金の増減額</t>
    <rPh sb="1" eb="3">
      <t>カシダオレ</t>
    </rPh>
    <rPh sb="3" eb="5">
      <t>ヒキアテ</t>
    </rPh>
    <rPh sb="5" eb="6">
      <t>キン</t>
    </rPh>
    <rPh sb="7" eb="10">
      <t>ゾウゲンガク</t>
    </rPh>
    <phoneticPr fontId="2"/>
  </si>
  <si>
    <t>　退職給付引当金の増減額</t>
    <rPh sb="1" eb="3">
      <t>タイショク</t>
    </rPh>
    <rPh sb="3" eb="5">
      <t>キュウフ</t>
    </rPh>
    <rPh sb="5" eb="7">
      <t>ヒキアテ</t>
    </rPh>
    <rPh sb="7" eb="8">
      <t>キン</t>
    </rPh>
    <rPh sb="9" eb="12">
      <t>ゾウゲンガク</t>
    </rPh>
    <phoneticPr fontId="2"/>
  </si>
  <si>
    <t>　受取利息及び受取配当金</t>
    <rPh sb="1" eb="3">
      <t>ウケトリ</t>
    </rPh>
    <rPh sb="3" eb="5">
      <t>リソク</t>
    </rPh>
    <rPh sb="5" eb="6">
      <t>オヨ</t>
    </rPh>
    <rPh sb="7" eb="8">
      <t>ウ</t>
    </rPh>
    <rPh sb="8" eb="9">
      <t>ト</t>
    </rPh>
    <rPh sb="9" eb="12">
      <t>ハイトウキン</t>
    </rPh>
    <phoneticPr fontId="2"/>
  </si>
  <si>
    <t>　為替差損益</t>
    <rPh sb="1" eb="3">
      <t>カワセ</t>
    </rPh>
    <rPh sb="3" eb="5">
      <t>サソン</t>
    </rPh>
    <rPh sb="5" eb="6">
      <t>エキ</t>
    </rPh>
    <phoneticPr fontId="2"/>
  </si>
  <si>
    <t>　持分法による投資利益</t>
    <rPh sb="1" eb="3">
      <t>モチブン</t>
    </rPh>
    <rPh sb="3" eb="4">
      <t>ポウ</t>
    </rPh>
    <rPh sb="7" eb="9">
      <t>トウシ</t>
    </rPh>
    <rPh sb="9" eb="11">
      <t>リエキ</t>
    </rPh>
    <phoneticPr fontId="2"/>
  </si>
  <si>
    <t>　投資有価証券売却損益</t>
    <rPh sb="1" eb="3">
      <t>トウシ</t>
    </rPh>
    <rPh sb="3" eb="5">
      <t>ユウカ</t>
    </rPh>
    <rPh sb="5" eb="7">
      <t>ショウケン</t>
    </rPh>
    <rPh sb="7" eb="9">
      <t>バイキャク</t>
    </rPh>
    <rPh sb="9" eb="11">
      <t>ソンエキ</t>
    </rPh>
    <phoneticPr fontId="2"/>
  </si>
  <si>
    <t>　固定資産除売却損益</t>
    <rPh sb="1" eb="3">
      <t>コテイ</t>
    </rPh>
    <rPh sb="3" eb="5">
      <t>シサン</t>
    </rPh>
    <rPh sb="5" eb="6">
      <t>ジョ</t>
    </rPh>
    <rPh sb="6" eb="8">
      <t>バイキャク</t>
    </rPh>
    <rPh sb="8" eb="10">
      <t>ソンエキ</t>
    </rPh>
    <phoneticPr fontId="2"/>
  </si>
  <si>
    <t>　段階取得に係る差損益</t>
    <rPh sb="1" eb="3">
      <t>ダンカイ</t>
    </rPh>
    <rPh sb="3" eb="5">
      <t>シュトク</t>
    </rPh>
    <rPh sb="6" eb="7">
      <t>カカワ</t>
    </rPh>
    <rPh sb="8" eb="10">
      <t>サソン</t>
    </rPh>
    <rPh sb="10" eb="11">
      <t>エキ</t>
    </rPh>
    <phoneticPr fontId="2"/>
  </si>
  <si>
    <t>　売上債権の増減額</t>
    <rPh sb="1" eb="3">
      <t>ウリアゲ</t>
    </rPh>
    <rPh sb="3" eb="5">
      <t>サイケン</t>
    </rPh>
    <rPh sb="6" eb="9">
      <t>ゾウゲンガク</t>
    </rPh>
    <phoneticPr fontId="2"/>
  </si>
  <si>
    <t>　たな卸資産の増減額</t>
    <rPh sb="3" eb="4">
      <t>オロシ</t>
    </rPh>
    <rPh sb="4" eb="6">
      <t>シサン</t>
    </rPh>
    <rPh sb="7" eb="10">
      <t>ゾウゲンガク</t>
    </rPh>
    <phoneticPr fontId="2"/>
  </si>
  <si>
    <t>　仕入債務の増減額</t>
    <rPh sb="1" eb="3">
      <t>シイ</t>
    </rPh>
    <rPh sb="3" eb="5">
      <t>サイム</t>
    </rPh>
    <rPh sb="6" eb="9">
      <t>ゾウゲンガク</t>
    </rPh>
    <phoneticPr fontId="2"/>
  </si>
  <si>
    <t>　その他</t>
    <phoneticPr fontId="2"/>
  </si>
  <si>
    <t>　小計</t>
    <rPh sb="1" eb="3">
      <t>ショウケイ</t>
    </rPh>
    <phoneticPr fontId="2"/>
  </si>
  <si>
    <t>　利息及び配当金の受取額</t>
    <rPh sb="1" eb="3">
      <t>リソク</t>
    </rPh>
    <rPh sb="3" eb="4">
      <t>オヨ</t>
    </rPh>
    <rPh sb="5" eb="8">
      <t>ハイトウキン</t>
    </rPh>
    <rPh sb="9" eb="11">
      <t>ウケトリ</t>
    </rPh>
    <rPh sb="11" eb="12">
      <t>ガク</t>
    </rPh>
    <phoneticPr fontId="2"/>
  </si>
  <si>
    <t>　利息の支払額</t>
    <rPh sb="1" eb="3">
      <t>リソク</t>
    </rPh>
    <rPh sb="4" eb="6">
      <t>シハライ</t>
    </rPh>
    <rPh sb="6" eb="7">
      <t>ガク</t>
    </rPh>
    <phoneticPr fontId="2"/>
  </si>
  <si>
    <t>　訴訟関連損失の支払額</t>
    <rPh sb="1" eb="3">
      <t>ソショウ</t>
    </rPh>
    <rPh sb="3" eb="5">
      <t>カンレン</t>
    </rPh>
    <rPh sb="5" eb="7">
      <t>ソンシツ</t>
    </rPh>
    <rPh sb="8" eb="10">
      <t>シハライ</t>
    </rPh>
    <rPh sb="10" eb="11">
      <t>ガク</t>
    </rPh>
    <phoneticPr fontId="2"/>
  </si>
  <si>
    <t>　法人税等の支払額</t>
    <rPh sb="1" eb="4">
      <t>ホウジンゼイ</t>
    </rPh>
    <rPh sb="4" eb="5">
      <t>ナド</t>
    </rPh>
    <rPh sb="6" eb="8">
      <t>シハライ</t>
    </rPh>
    <rPh sb="8" eb="9">
      <t>ガク</t>
    </rPh>
    <phoneticPr fontId="2"/>
  </si>
  <si>
    <r>
      <t>　</t>
    </r>
    <r>
      <rPr>
        <b/>
        <sz val="14"/>
        <rFont val="Arial"/>
        <family val="2"/>
      </rPr>
      <t xml:space="preserve"> </t>
    </r>
    <r>
      <rPr>
        <b/>
        <sz val="14"/>
        <rFont val="ＭＳ Ｐゴシック"/>
        <family val="3"/>
        <charset val="128"/>
      </rPr>
      <t>営業活動によるキャッシュ・フロー計</t>
    </r>
    <rPh sb="18" eb="19">
      <t>ケイ</t>
    </rPh>
    <phoneticPr fontId="2"/>
  </si>
  <si>
    <t>投資活動によるキャッシュ・フロー</t>
    <phoneticPr fontId="2"/>
  </si>
  <si>
    <t>定期預金の増減額</t>
    <rPh sb="0" eb="2">
      <t>テイキ</t>
    </rPh>
    <rPh sb="2" eb="4">
      <t>ヨキン</t>
    </rPh>
    <rPh sb="5" eb="8">
      <t>ゾウゲンガク</t>
    </rPh>
    <phoneticPr fontId="2"/>
  </si>
  <si>
    <t>有価証券の増減額</t>
    <rPh sb="0" eb="2">
      <t>ユウカ</t>
    </rPh>
    <rPh sb="2" eb="4">
      <t>ショウケン</t>
    </rPh>
    <rPh sb="5" eb="8">
      <t>ゾウゲンガク</t>
    </rPh>
    <phoneticPr fontId="2"/>
  </si>
  <si>
    <t>有形固定資産の取得による支出</t>
    <rPh sb="0" eb="2">
      <t>ユウケイ</t>
    </rPh>
    <rPh sb="2" eb="4">
      <t>コテイ</t>
    </rPh>
    <rPh sb="4" eb="6">
      <t>シサン</t>
    </rPh>
    <rPh sb="7" eb="9">
      <t>シュトク</t>
    </rPh>
    <rPh sb="12" eb="14">
      <t>シシュツ</t>
    </rPh>
    <phoneticPr fontId="2"/>
  </si>
  <si>
    <t>有形固定資産の売却による収入</t>
    <rPh sb="0" eb="2">
      <t>ユウケイ</t>
    </rPh>
    <rPh sb="2" eb="4">
      <t>コテイ</t>
    </rPh>
    <rPh sb="4" eb="6">
      <t>シサン</t>
    </rPh>
    <rPh sb="7" eb="9">
      <t>バイキャク</t>
    </rPh>
    <rPh sb="12" eb="14">
      <t>シュウニュウ</t>
    </rPh>
    <phoneticPr fontId="2"/>
  </si>
  <si>
    <t>無形固定資産の取得による支出</t>
    <rPh sb="0" eb="2">
      <t>ムケイ</t>
    </rPh>
    <rPh sb="2" eb="4">
      <t>コテイ</t>
    </rPh>
    <rPh sb="4" eb="6">
      <t>シサン</t>
    </rPh>
    <rPh sb="7" eb="9">
      <t>シュトク</t>
    </rPh>
    <rPh sb="12" eb="14">
      <t>シシュツ</t>
    </rPh>
    <phoneticPr fontId="2"/>
  </si>
  <si>
    <t>投資有価証券等の取得による支出</t>
    <rPh sb="0" eb="2">
      <t>トウシ</t>
    </rPh>
    <rPh sb="2" eb="4">
      <t>ユウカ</t>
    </rPh>
    <rPh sb="4" eb="6">
      <t>ショウケン</t>
    </rPh>
    <rPh sb="6" eb="7">
      <t>ナド</t>
    </rPh>
    <rPh sb="8" eb="10">
      <t>シュトク</t>
    </rPh>
    <rPh sb="13" eb="15">
      <t>シシュツ</t>
    </rPh>
    <phoneticPr fontId="2"/>
  </si>
  <si>
    <t>投資有価証券の売却及び償還による収入</t>
    <rPh sb="0" eb="2">
      <t>トウシ</t>
    </rPh>
    <rPh sb="2" eb="4">
      <t>ユウカ</t>
    </rPh>
    <rPh sb="4" eb="6">
      <t>ショウケン</t>
    </rPh>
    <rPh sb="7" eb="9">
      <t>バイキャク</t>
    </rPh>
    <rPh sb="9" eb="10">
      <t>オヨ</t>
    </rPh>
    <rPh sb="11" eb="13">
      <t>ショウカン</t>
    </rPh>
    <rPh sb="16" eb="18">
      <t>シュウニュウ</t>
    </rPh>
    <phoneticPr fontId="2"/>
  </si>
  <si>
    <t>短期貸付金の増減額</t>
    <rPh sb="0" eb="2">
      <t>タンキ</t>
    </rPh>
    <rPh sb="2" eb="4">
      <t>カシツケ</t>
    </rPh>
    <rPh sb="4" eb="5">
      <t>キン</t>
    </rPh>
    <rPh sb="6" eb="9">
      <t>ゾウゲンガク</t>
    </rPh>
    <phoneticPr fontId="2"/>
  </si>
  <si>
    <t>長期貸付けによる支出</t>
    <rPh sb="0" eb="2">
      <t>チョウキ</t>
    </rPh>
    <rPh sb="2" eb="4">
      <t>カシツケ</t>
    </rPh>
    <rPh sb="8" eb="10">
      <t>シシュツ</t>
    </rPh>
    <phoneticPr fontId="2"/>
  </si>
  <si>
    <t>長期貸付金の回収による収入</t>
    <rPh sb="0" eb="2">
      <t>チョウキ</t>
    </rPh>
    <rPh sb="2" eb="4">
      <t>カシツケ</t>
    </rPh>
    <rPh sb="4" eb="5">
      <t>キン</t>
    </rPh>
    <rPh sb="6" eb="8">
      <t>カイシュウ</t>
    </rPh>
    <rPh sb="11" eb="13">
      <t>シュウニュウ</t>
    </rPh>
    <phoneticPr fontId="2"/>
  </si>
  <si>
    <t>連結の範囲の変更を伴う子会社株式の取得による収入（支出）</t>
    <rPh sb="0" eb="2">
      <t>レンケツ</t>
    </rPh>
    <rPh sb="3" eb="5">
      <t>ハンイ</t>
    </rPh>
    <rPh sb="6" eb="8">
      <t>ヘンコウ</t>
    </rPh>
    <rPh sb="9" eb="10">
      <t>トモナ</t>
    </rPh>
    <rPh sb="11" eb="14">
      <t>コガイシャ</t>
    </rPh>
    <rPh sb="14" eb="16">
      <t>カブシキ</t>
    </rPh>
    <rPh sb="17" eb="19">
      <t>シュトク</t>
    </rPh>
    <rPh sb="22" eb="24">
      <t>シュウニュウ</t>
    </rPh>
    <rPh sb="25" eb="27">
      <t>シシュツ</t>
    </rPh>
    <phoneticPr fontId="2"/>
  </si>
  <si>
    <t>連結の範囲の変更を伴う子会社株式の売却による支出（収入）</t>
    <rPh sb="0" eb="2">
      <t>レンケツ</t>
    </rPh>
    <rPh sb="3" eb="5">
      <t>ハンイ</t>
    </rPh>
    <rPh sb="6" eb="8">
      <t>ヘンコウ</t>
    </rPh>
    <rPh sb="9" eb="10">
      <t>トモナ</t>
    </rPh>
    <rPh sb="11" eb="14">
      <t>コガイシャ</t>
    </rPh>
    <rPh sb="14" eb="16">
      <t>カブシキ</t>
    </rPh>
    <rPh sb="17" eb="19">
      <t>バイキャク</t>
    </rPh>
    <rPh sb="22" eb="24">
      <t>シシュツ</t>
    </rPh>
    <rPh sb="25" eb="27">
      <t>シュウニュウ</t>
    </rPh>
    <phoneticPr fontId="2"/>
  </si>
  <si>
    <t>その他</t>
    <rPh sb="2" eb="3">
      <t>タ</t>
    </rPh>
    <phoneticPr fontId="2"/>
  </si>
  <si>
    <r>
      <t>　</t>
    </r>
    <r>
      <rPr>
        <b/>
        <sz val="14"/>
        <rFont val="Arial"/>
        <family val="2"/>
      </rPr>
      <t xml:space="preserve"> </t>
    </r>
    <r>
      <rPr>
        <b/>
        <sz val="14"/>
        <rFont val="ＭＳ Ｐゴシック"/>
        <family val="3"/>
        <charset val="128"/>
      </rPr>
      <t>投資活動によるキャッシュ・フロー計</t>
    </r>
    <rPh sb="18" eb="19">
      <t>ケイ</t>
    </rPh>
    <phoneticPr fontId="2"/>
  </si>
  <si>
    <r>
      <t xml:space="preserve"> </t>
    </r>
    <r>
      <rPr>
        <b/>
        <sz val="14"/>
        <rFont val="ＭＳ Ｐゴシック"/>
        <family val="3"/>
        <charset val="128"/>
      </rPr>
      <t>フリーキャッシュ・フロー</t>
    </r>
  </si>
  <si>
    <t>財務活動によるキャッシュ・フロー</t>
    <phoneticPr fontId="2"/>
  </si>
  <si>
    <t>短期借入金の純増減額</t>
    <rPh sb="0" eb="2">
      <t>タンキ</t>
    </rPh>
    <rPh sb="2" eb="4">
      <t>カリイレ</t>
    </rPh>
    <rPh sb="4" eb="5">
      <t>キン</t>
    </rPh>
    <rPh sb="6" eb="8">
      <t>ジュンゾウ</t>
    </rPh>
    <rPh sb="8" eb="10">
      <t>ゲンガク</t>
    </rPh>
    <phoneticPr fontId="2"/>
  </si>
  <si>
    <t>コマーシャルペーパーの増減額</t>
    <rPh sb="11" eb="14">
      <t>ゾウゲンガク</t>
    </rPh>
    <phoneticPr fontId="2"/>
  </si>
  <si>
    <t>長期借入れによる収入</t>
    <rPh sb="0" eb="2">
      <t>チョウキ</t>
    </rPh>
    <rPh sb="2" eb="4">
      <t>カリイレ</t>
    </rPh>
    <rPh sb="8" eb="10">
      <t>シュウニュウ</t>
    </rPh>
    <phoneticPr fontId="2"/>
  </si>
  <si>
    <t>長期借入金の返済による支出</t>
    <rPh sb="0" eb="2">
      <t>チョウキ</t>
    </rPh>
    <rPh sb="2" eb="4">
      <t>カリイレ</t>
    </rPh>
    <rPh sb="4" eb="5">
      <t>キン</t>
    </rPh>
    <rPh sb="6" eb="8">
      <t>ヘンサイ</t>
    </rPh>
    <rPh sb="11" eb="13">
      <t>シシュツ</t>
    </rPh>
    <phoneticPr fontId="2"/>
  </si>
  <si>
    <t>社債の発行による収入</t>
    <rPh sb="0" eb="2">
      <t>シャサイ</t>
    </rPh>
    <rPh sb="3" eb="5">
      <t>ハッコウ</t>
    </rPh>
    <rPh sb="8" eb="10">
      <t>シュウニュウ</t>
    </rPh>
    <phoneticPr fontId="2"/>
  </si>
  <si>
    <t>社債の償還による支出</t>
    <rPh sb="0" eb="2">
      <t>シャサイ</t>
    </rPh>
    <rPh sb="3" eb="5">
      <t>ショウカン</t>
    </rPh>
    <rPh sb="8" eb="10">
      <t>シシュツ</t>
    </rPh>
    <phoneticPr fontId="2"/>
  </si>
  <si>
    <t>増資による収入</t>
    <rPh sb="0" eb="2">
      <t>ゾウシ</t>
    </rPh>
    <rPh sb="5" eb="7">
      <t>シュウニュウ</t>
    </rPh>
    <phoneticPr fontId="2"/>
  </si>
  <si>
    <t>優先株式の買入による支出</t>
    <rPh sb="0" eb="2">
      <t>ユウセン</t>
    </rPh>
    <rPh sb="2" eb="4">
      <t>カブシキ</t>
    </rPh>
    <rPh sb="5" eb="7">
      <t>カイイレ</t>
    </rPh>
    <rPh sb="10" eb="12">
      <t>シシュツ</t>
    </rPh>
    <phoneticPr fontId="2"/>
  </si>
  <si>
    <t>少数株主からの払込みによる収入</t>
    <rPh sb="0" eb="2">
      <t>ショウスウ</t>
    </rPh>
    <rPh sb="2" eb="4">
      <t>カブヌシ</t>
    </rPh>
    <rPh sb="7" eb="8">
      <t>ハラ</t>
    </rPh>
    <rPh sb="8" eb="9">
      <t>コ</t>
    </rPh>
    <rPh sb="13" eb="15">
      <t>シュウニュウ</t>
    </rPh>
    <phoneticPr fontId="2"/>
  </si>
  <si>
    <t>自己株式の取得による支出</t>
    <rPh sb="0" eb="2">
      <t>ジコ</t>
    </rPh>
    <rPh sb="2" eb="4">
      <t>カブシキ</t>
    </rPh>
    <rPh sb="5" eb="7">
      <t>シュトク</t>
    </rPh>
    <rPh sb="10" eb="12">
      <t>シシュツ</t>
    </rPh>
    <phoneticPr fontId="2"/>
  </si>
  <si>
    <t>配当金の支払額</t>
    <rPh sb="0" eb="3">
      <t>ハイトウキン</t>
    </rPh>
    <rPh sb="4" eb="6">
      <t>シハライ</t>
    </rPh>
    <rPh sb="6" eb="7">
      <t>ガク</t>
    </rPh>
    <phoneticPr fontId="2"/>
  </si>
  <si>
    <t>少数株主への配当金の支払額</t>
    <rPh sb="0" eb="2">
      <t>ショウスウ</t>
    </rPh>
    <rPh sb="2" eb="4">
      <t>カブヌシ</t>
    </rPh>
    <rPh sb="6" eb="9">
      <t>ハイトウキン</t>
    </rPh>
    <rPh sb="10" eb="12">
      <t>シハラ</t>
    </rPh>
    <rPh sb="12" eb="13">
      <t>ガク</t>
    </rPh>
    <phoneticPr fontId="2"/>
  </si>
  <si>
    <t>その他</t>
  </si>
  <si>
    <r>
      <t>　</t>
    </r>
    <r>
      <rPr>
        <b/>
        <sz val="14"/>
        <rFont val="Arial"/>
        <family val="2"/>
      </rPr>
      <t xml:space="preserve"> </t>
    </r>
    <r>
      <rPr>
        <b/>
        <sz val="14"/>
        <rFont val="ＭＳ Ｐゴシック"/>
        <family val="3"/>
        <charset val="128"/>
      </rPr>
      <t>財務活動によるキャッシュ・フロー計</t>
    </r>
    <rPh sb="18" eb="19">
      <t>ケイ</t>
    </rPh>
    <phoneticPr fontId="2"/>
  </si>
  <si>
    <t>現金及び現金同等物に係る換算差額</t>
    <phoneticPr fontId="2"/>
  </si>
  <si>
    <t>現金及び現金同等物の増減額</t>
    <phoneticPr fontId="2"/>
  </si>
  <si>
    <t>現金及び現金同等物の期首残高</t>
    <phoneticPr fontId="2"/>
  </si>
  <si>
    <t>連結範囲の変更に伴う現金及び現金同等物増減額</t>
    <rPh sb="0" eb="2">
      <t>レンケツ</t>
    </rPh>
    <rPh sb="2" eb="4">
      <t>ハンイ</t>
    </rPh>
    <rPh sb="5" eb="7">
      <t>ヘンコウ</t>
    </rPh>
    <rPh sb="8" eb="9">
      <t>トモナ</t>
    </rPh>
    <rPh sb="10" eb="12">
      <t>ゲンキン</t>
    </rPh>
    <rPh sb="12" eb="13">
      <t>オヨ</t>
    </rPh>
    <rPh sb="14" eb="16">
      <t>ゲンキン</t>
    </rPh>
    <rPh sb="16" eb="18">
      <t>ドウトウ</t>
    </rPh>
    <rPh sb="18" eb="19">
      <t>ブツ</t>
    </rPh>
    <rPh sb="19" eb="22">
      <t>ゾウゲンガク</t>
    </rPh>
    <phoneticPr fontId="2"/>
  </si>
  <si>
    <t>現金及び現金同等物の期末（四半期末）残高</t>
    <rPh sb="13" eb="16">
      <t>シハンキ</t>
    </rPh>
    <rPh sb="16" eb="17">
      <t>マツ</t>
    </rPh>
    <phoneticPr fontId="2"/>
  </si>
  <si>
    <r>
      <rPr>
        <sz val="11"/>
        <rFont val="ＭＳ Ｐゴシック"/>
        <family val="3"/>
        <charset val="128"/>
      </rPr>
      <t>※</t>
    </r>
    <r>
      <rPr>
        <sz val="11"/>
        <rFont val="Arial"/>
        <family val="2"/>
      </rPr>
      <t xml:space="preserve"> 2012</t>
    </r>
    <r>
      <rPr>
        <sz val="11"/>
        <rFont val="ＭＳ Ｐゴシック"/>
        <family val="3"/>
        <charset val="128"/>
      </rPr>
      <t>年度まで中期経営計画</t>
    </r>
    <r>
      <rPr>
        <sz val="11"/>
        <rFont val="Arial"/>
        <family val="2"/>
      </rPr>
      <t>2014</t>
    </r>
    <r>
      <rPr>
        <sz val="11"/>
        <rFont val="ＭＳ Ｐゴシック"/>
        <family val="3"/>
        <charset val="128"/>
      </rPr>
      <t>における定量目標を日本基準に基づき設定しておりましたので、</t>
    </r>
    <r>
      <rPr>
        <sz val="11"/>
        <rFont val="Arial"/>
        <family val="2"/>
      </rPr>
      <t>2012</t>
    </r>
    <r>
      <rPr>
        <sz val="11"/>
        <rFont val="ＭＳ Ｐゴシック"/>
        <family val="3"/>
        <charset val="128"/>
      </rPr>
      <t>年度の日本基準による連結財務諸表を読者の便宜を考慮し記載しております。</t>
    </r>
    <rPh sb="29" eb="31">
      <t>ニホン</t>
    </rPh>
    <rPh sb="56" eb="58">
      <t>ニホン</t>
    </rPh>
    <phoneticPr fontId="2"/>
  </si>
  <si>
    <r>
      <t>6-2.</t>
    </r>
    <r>
      <rPr>
        <b/>
        <sz val="14.5"/>
        <rFont val="ＭＳ Ｐゴシック"/>
        <family val="3"/>
        <charset val="128"/>
      </rPr>
      <t>　連結キャッシュ・フロー計算書の推移【</t>
    </r>
    <r>
      <rPr>
        <b/>
        <sz val="14.5"/>
        <rFont val="Arial"/>
        <family val="2"/>
      </rPr>
      <t>IFRS</t>
    </r>
    <r>
      <rPr>
        <b/>
        <sz val="14.5"/>
        <rFont val="ＭＳ Ｐゴシック"/>
        <family val="3"/>
        <charset val="128"/>
      </rPr>
      <t>】</t>
    </r>
    <rPh sb="5" eb="7">
      <t>レンケツ</t>
    </rPh>
    <rPh sb="16" eb="18">
      <t>ケイサン</t>
    </rPh>
    <rPh sb="18" eb="19">
      <t>ショ</t>
    </rPh>
    <rPh sb="20" eb="22">
      <t>スイイ</t>
    </rPh>
    <phoneticPr fontId="2"/>
  </si>
  <si>
    <r>
      <t>2021</t>
    </r>
    <r>
      <rPr>
        <sz val="14"/>
        <rFont val="ＭＳ Ｐゴシック"/>
        <family val="3"/>
        <charset val="128"/>
      </rPr>
      <t>年度</t>
    </r>
    <phoneticPr fontId="2"/>
  </si>
  <si>
    <r>
      <rPr>
        <b/>
        <sz val="14"/>
        <rFont val="ＭＳ Ｐゴシック"/>
        <family val="3"/>
        <charset val="128"/>
      </rPr>
      <t>営業活動によるキャッシュ・フロー</t>
    </r>
    <phoneticPr fontId="2"/>
  </si>
  <si>
    <r>
      <rPr>
        <sz val="12"/>
        <rFont val="ＭＳ Ｐゴシック"/>
        <family val="3"/>
        <charset val="128"/>
      </rPr>
      <t>当期純利益</t>
    </r>
    <rPh sb="0" eb="2">
      <t>トウキ</t>
    </rPh>
    <rPh sb="2" eb="5">
      <t>ジュンリエキ</t>
    </rPh>
    <phoneticPr fontId="2"/>
  </si>
  <si>
    <r>
      <rPr>
        <sz val="12"/>
        <rFont val="ＭＳ Ｐゴシック"/>
        <family val="3"/>
        <charset val="128"/>
      </rPr>
      <t>減価償却費及び償却費</t>
    </r>
    <rPh sb="0" eb="2">
      <t>ゲンカ</t>
    </rPh>
    <rPh sb="2" eb="4">
      <t>ショウキャク</t>
    </rPh>
    <rPh sb="4" eb="5">
      <t>ヒ</t>
    </rPh>
    <rPh sb="5" eb="6">
      <t>オヨ</t>
    </rPh>
    <rPh sb="7" eb="9">
      <t>ショウキャク</t>
    </rPh>
    <rPh sb="9" eb="10">
      <t>ヒ</t>
    </rPh>
    <phoneticPr fontId="2"/>
  </si>
  <si>
    <r>
      <rPr>
        <sz val="12"/>
        <rFont val="ＭＳ Ｐゴシック"/>
        <family val="3"/>
        <charset val="128"/>
      </rPr>
      <t>固定資産減損損失</t>
    </r>
    <rPh sb="0" eb="2">
      <t>コテイ</t>
    </rPh>
    <rPh sb="2" eb="4">
      <t>シサン</t>
    </rPh>
    <rPh sb="4" eb="6">
      <t>ゲンソン</t>
    </rPh>
    <rPh sb="6" eb="8">
      <t>ソンシツ</t>
    </rPh>
    <phoneticPr fontId="2"/>
  </si>
  <si>
    <r>
      <rPr>
        <sz val="12"/>
        <rFont val="ＭＳ Ｐゴシック"/>
        <family val="3"/>
        <charset val="128"/>
      </rPr>
      <t>金融収益及び金融費用</t>
    </r>
    <rPh sb="0" eb="2">
      <t>キンユウ</t>
    </rPh>
    <rPh sb="2" eb="4">
      <t>シュウエキ</t>
    </rPh>
    <rPh sb="4" eb="5">
      <t>オヨ</t>
    </rPh>
    <rPh sb="6" eb="8">
      <t>キンユウ</t>
    </rPh>
    <rPh sb="8" eb="10">
      <t>ヒヨウ</t>
    </rPh>
    <phoneticPr fontId="2"/>
  </si>
  <si>
    <r>
      <rPr>
        <sz val="12"/>
        <rFont val="ＭＳ Ｐゴシック"/>
        <family val="3"/>
        <charset val="128"/>
      </rPr>
      <t>持分法による投資損益（▲は益）</t>
    </r>
    <rPh sb="0" eb="2">
      <t>モチブン</t>
    </rPh>
    <rPh sb="2" eb="3">
      <t>ポウ</t>
    </rPh>
    <rPh sb="6" eb="8">
      <t>トウシ</t>
    </rPh>
    <rPh sb="8" eb="10">
      <t>ソンエキ</t>
    </rPh>
    <rPh sb="13" eb="14">
      <t>エキ</t>
    </rPh>
    <phoneticPr fontId="2"/>
  </si>
  <si>
    <r>
      <rPr>
        <sz val="12"/>
        <rFont val="ＭＳ Ｐゴシック"/>
        <family val="3"/>
        <charset val="128"/>
      </rPr>
      <t>固定資産除売却損益（▲は益）</t>
    </r>
    <rPh sb="0" eb="2">
      <t>コテイ</t>
    </rPh>
    <rPh sb="2" eb="4">
      <t>シサン</t>
    </rPh>
    <rPh sb="4" eb="5">
      <t>ジョ</t>
    </rPh>
    <rPh sb="5" eb="7">
      <t>バイキャク</t>
    </rPh>
    <rPh sb="7" eb="9">
      <t>ソンエキ</t>
    </rPh>
    <rPh sb="12" eb="13">
      <t>エキ</t>
    </rPh>
    <phoneticPr fontId="2"/>
  </si>
  <si>
    <r>
      <rPr>
        <sz val="12"/>
        <rFont val="ＭＳ Ｐゴシック"/>
        <family val="3"/>
        <charset val="128"/>
      </rPr>
      <t>法人所得税費用</t>
    </r>
    <rPh sb="0" eb="2">
      <t>ホウジン</t>
    </rPh>
    <rPh sb="2" eb="5">
      <t>ショトクゼイ</t>
    </rPh>
    <rPh sb="5" eb="7">
      <t>ヒヨウ</t>
    </rPh>
    <phoneticPr fontId="2"/>
  </si>
  <si>
    <r>
      <rPr>
        <sz val="12"/>
        <rFont val="ＭＳ Ｐゴシック"/>
        <family val="3"/>
        <charset val="128"/>
      </rPr>
      <t>営業債権及びその他の債権の増減（▲は増加）</t>
    </r>
    <rPh sb="0" eb="2">
      <t>エイギョウ</t>
    </rPh>
    <rPh sb="2" eb="4">
      <t>サイケン</t>
    </rPh>
    <rPh sb="4" eb="5">
      <t>オヨ</t>
    </rPh>
    <rPh sb="8" eb="9">
      <t>タ</t>
    </rPh>
    <rPh sb="10" eb="12">
      <t>サイケン</t>
    </rPh>
    <rPh sb="13" eb="15">
      <t>ゾウゲン</t>
    </rPh>
    <rPh sb="18" eb="20">
      <t>ゾウカ</t>
    </rPh>
    <phoneticPr fontId="2"/>
  </si>
  <si>
    <r>
      <rPr>
        <sz val="12"/>
        <rFont val="ＭＳ Ｐゴシック"/>
        <family val="3"/>
        <charset val="128"/>
      </rPr>
      <t>棚卸資産の増減（▲は増加）</t>
    </r>
    <rPh sb="0" eb="1">
      <t>タナ</t>
    </rPh>
    <rPh sb="1" eb="2">
      <t>オロシ</t>
    </rPh>
    <rPh sb="2" eb="4">
      <t>シサン</t>
    </rPh>
    <rPh sb="5" eb="7">
      <t>ゾウゲン</t>
    </rPh>
    <rPh sb="10" eb="12">
      <t>ゾウカ</t>
    </rPh>
    <phoneticPr fontId="2"/>
  </si>
  <si>
    <r>
      <rPr>
        <sz val="12"/>
        <rFont val="ＭＳ Ｐゴシック"/>
        <family val="3"/>
        <charset val="128"/>
      </rPr>
      <t>営業債務及びその他の債務の増減（▲は減少）</t>
    </r>
    <rPh sb="0" eb="2">
      <t>エイギョウ</t>
    </rPh>
    <rPh sb="2" eb="4">
      <t>サイム</t>
    </rPh>
    <rPh sb="4" eb="5">
      <t>オヨ</t>
    </rPh>
    <rPh sb="8" eb="9">
      <t>タ</t>
    </rPh>
    <rPh sb="10" eb="12">
      <t>サイム</t>
    </rPh>
    <rPh sb="13" eb="15">
      <t>ゾウゲン</t>
    </rPh>
    <rPh sb="18" eb="20">
      <t>ゲンショウ</t>
    </rPh>
    <phoneticPr fontId="2"/>
  </si>
  <si>
    <r>
      <t>その他の資産及び負債の増減</t>
    </r>
    <r>
      <rPr>
        <vertAlign val="superscript"/>
        <sz val="12"/>
        <rFont val="ＭＳ Ｐゴシック"/>
        <family val="3"/>
        <charset val="128"/>
      </rPr>
      <t>※2</t>
    </r>
    <rPh sb="2" eb="3">
      <t>ホカ</t>
    </rPh>
    <rPh sb="4" eb="6">
      <t>シサン</t>
    </rPh>
    <rPh sb="6" eb="7">
      <t>オヨ</t>
    </rPh>
    <rPh sb="8" eb="10">
      <t>フサイ</t>
    </rPh>
    <rPh sb="11" eb="13">
      <t>ゾウゲン</t>
    </rPh>
    <phoneticPr fontId="2"/>
  </si>
  <si>
    <r>
      <rPr>
        <sz val="14"/>
        <rFont val="游ゴシック"/>
        <family val="2"/>
        <charset val="128"/>
      </rPr>
      <t>－</t>
    </r>
    <phoneticPr fontId="2"/>
  </si>
  <si>
    <r>
      <rPr>
        <sz val="12"/>
        <rFont val="ＭＳ Ｐゴシック"/>
        <family val="3"/>
        <charset val="128"/>
      </rPr>
      <t>退職給付に係る負債の増減（▲は減少）</t>
    </r>
    <rPh sb="0" eb="2">
      <t>タイショク</t>
    </rPh>
    <rPh sb="2" eb="4">
      <t>キュウフ</t>
    </rPh>
    <rPh sb="5" eb="6">
      <t>カカ</t>
    </rPh>
    <rPh sb="7" eb="9">
      <t>フサイ</t>
    </rPh>
    <rPh sb="10" eb="12">
      <t>ゾウゲン</t>
    </rPh>
    <rPh sb="15" eb="17">
      <t>ゲンショウ</t>
    </rPh>
    <phoneticPr fontId="2"/>
  </si>
  <si>
    <r>
      <rPr>
        <sz val="12"/>
        <rFont val="ＭＳ Ｐゴシック"/>
        <family val="3"/>
        <charset val="128"/>
      </rPr>
      <t>その他</t>
    </r>
    <phoneticPr fontId="2"/>
  </si>
  <si>
    <r>
      <rPr>
        <sz val="12"/>
        <rFont val="ＭＳ Ｐゴシック"/>
        <family val="3"/>
        <charset val="128"/>
      </rPr>
      <t>　小計</t>
    </r>
    <rPh sb="1" eb="3">
      <t>ショウケイ</t>
    </rPh>
    <phoneticPr fontId="2"/>
  </si>
  <si>
    <r>
      <rPr>
        <sz val="12"/>
        <rFont val="ＭＳ Ｐゴシック"/>
        <family val="3"/>
        <charset val="128"/>
      </rPr>
      <t>利息の受取額</t>
    </r>
    <rPh sb="0" eb="2">
      <t>リソク</t>
    </rPh>
    <rPh sb="3" eb="5">
      <t>ウケトリ</t>
    </rPh>
    <rPh sb="5" eb="6">
      <t>ガク</t>
    </rPh>
    <phoneticPr fontId="2"/>
  </si>
  <si>
    <r>
      <rPr>
        <sz val="12"/>
        <rFont val="ＭＳ Ｐゴシック"/>
        <family val="3"/>
        <charset val="128"/>
      </rPr>
      <t>配当金の受取額</t>
    </r>
    <rPh sb="0" eb="3">
      <t>ハイトウキン</t>
    </rPh>
    <rPh sb="4" eb="6">
      <t>ウケトリ</t>
    </rPh>
    <rPh sb="6" eb="7">
      <t>ガク</t>
    </rPh>
    <phoneticPr fontId="2"/>
  </si>
  <si>
    <r>
      <rPr>
        <sz val="12"/>
        <rFont val="ＭＳ Ｐゴシック"/>
        <family val="3"/>
        <charset val="128"/>
      </rPr>
      <t>利息の支払額</t>
    </r>
    <rPh sb="0" eb="2">
      <t>リソク</t>
    </rPh>
    <rPh sb="3" eb="5">
      <t>シハライ</t>
    </rPh>
    <rPh sb="5" eb="6">
      <t>ガク</t>
    </rPh>
    <phoneticPr fontId="2"/>
  </si>
  <si>
    <r>
      <rPr>
        <sz val="12"/>
        <rFont val="ＭＳ Ｐゴシック"/>
        <family val="3"/>
        <charset val="128"/>
      </rPr>
      <t>法人所得税の支払額</t>
    </r>
    <rPh sb="0" eb="2">
      <t>ホウジン</t>
    </rPh>
    <rPh sb="2" eb="5">
      <t>ショトクゼイ</t>
    </rPh>
    <rPh sb="6" eb="8">
      <t>シハライ</t>
    </rPh>
    <rPh sb="8" eb="9">
      <t>ガク</t>
    </rPh>
    <phoneticPr fontId="2"/>
  </si>
  <si>
    <r>
      <rPr>
        <b/>
        <sz val="14"/>
        <rFont val="ＭＳ Ｐゴシック"/>
        <family val="3"/>
        <charset val="128"/>
      </rPr>
      <t>　</t>
    </r>
    <r>
      <rPr>
        <b/>
        <sz val="14"/>
        <rFont val="Arial"/>
        <family val="2"/>
      </rPr>
      <t xml:space="preserve"> </t>
    </r>
    <r>
      <rPr>
        <b/>
        <sz val="14"/>
        <rFont val="ＭＳ Ｐゴシック"/>
        <family val="3"/>
        <charset val="128"/>
      </rPr>
      <t>営業活動によるキャッシュ・フロー</t>
    </r>
    <phoneticPr fontId="2"/>
  </si>
  <si>
    <r>
      <rPr>
        <b/>
        <sz val="14"/>
        <rFont val="ＭＳ Ｐゴシック"/>
        <family val="3"/>
        <charset val="128"/>
      </rPr>
      <t>投資活動によるキャッシュ・フロー</t>
    </r>
    <phoneticPr fontId="2"/>
  </si>
  <si>
    <r>
      <rPr>
        <sz val="12"/>
        <rFont val="ＭＳ Ｐゴシック"/>
        <family val="3"/>
        <charset val="128"/>
      </rPr>
      <t>有形固定資産の取得による支出</t>
    </r>
    <rPh sb="0" eb="2">
      <t>ユウケイ</t>
    </rPh>
    <rPh sb="2" eb="4">
      <t>コテイ</t>
    </rPh>
    <rPh sb="4" eb="6">
      <t>シサン</t>
    </rPh>
    <rPh sb="7" eb="9">
      <t>シュトク</t>
    </rPh>
    <rPh sb="12" eb="14">
      <t>シシュツ</t>
    </rPh>
    <phoneticPr fontId="2"/>
  </si>
  <si>
    <r>
      <rPr>
        <sz val="12"/>
        <rFont val="ＭＳ Ｐゴシック"/>
        <family val="3"/>
        <charset val="128"/>
      </rPr>
      <t>有形固定資産の売却による収入</t>
    </r>
    <rPh sb="0" eb="2">
      <t>ユウケイ</t>
    </rPh>
    <rPh sb="2" eb="4">
      <t>コテイ</t>
    </rPh>
    <rPh sb="4" eb="6">
      <t>シサン</t>
    </rPh>
    <rPh sb="7" eb="9">
      <t>バイキャク</t>
    </rPh>
    <rPh sb="12" eb="14">
      <t>シュウニュウ</t>
    </rPh>
    <phoneticPr fontId="2"/>
  </si>
  <si>
    <r>
      <rPr>
        <sz val="12"/>
        <rFont val="ＭＳ Ｐゴシック"/>
        <family val="3"/>
        <charset val="128"/>
      </rPr>
      <t>無形資産の取得による支出</t>
    </r>
    <rPh sb="0" eb="2">
      <t>ムケイ</t>
    </rPh>
    <rPh sb="2" eb="4">
      <t>シサン</t>
    </rPh>
    <rPh sb="5" eb="7">
      <t>シュトク</t>
    </rPh>
    <rPh sb="10" eb="12">
      <t>シシュツ</t>
    </rPh>
    <phoneticPr fontId="2"/>
  </si>
  <si>
    <t>短期貸付金の増減額（▲は増加）</t>
    <rPh sb="0" eb="2">
      <t>タンキ</t>
    </rPh>
    <rPh sb="2" eb="4">
      <t>カシツケ</t>
    </rPh>
    <rPh sb="4" eb="5">
      <t>キン</t>
    </rPh>
    <rPh sb="6" eb="8">
      <t>ゾウゲン</t>
    </rPh>
    <rPh sb="8" eb="9">
      <t>ガク</t>
    </rPh>
    <rPh sb="12" eb="14">
      <t>ゾウカ</t>
    </rPh>
    <phoneticPr fontId="2"/>
  </si>
  <si>
    <r>
      <rPr>
        <sz val="12"/>
        <rFont val="ＭＳ Ｐゴシック"/>
        <family val="3"/>
        <charset val="128"/>
      </rPr>
      <t>長期貸付けによる支出</t>
    </r>
    <rPh sb="0" eb="2">
      <t>チョウキ</t>
    </rPh>
    <rPh sb="2" eb="4">
      <t>カシツ</t>
    </rPh>
    <rPh sb="8" eb="10">
      <t>シシュツ</t>
    </rPh>
    <phoneticPr fontId="2"/>
  </si>
  <si>
    <r>
      <rPr>
        <sz val="12"/>
        <rFont val="ＭＳ Ｐゴシック"/>
        <family val="3"/>
        <charset val="128"/>
      </rPr>
      <t>長期貸付金の回収による収入</t>
    </r>
    <rPh sb="0" eb="2">
      <t>チョウキ</t>
    </rPh>
    <rPh sb="2" eb="4">
      <t>カシツケ</t>
    </rPh>
    <rPh sb="4" eb="5">
      <t>キン</t>
    </rPh>
    <rPh sb="6" eb="8">
      <t>カイシュウ</t>
    </rPh>
    <rPh sb="11" eb="13">
      <t>シュウニュウ</t>
    </rPh>
    <phoneticPr fontId="2"/>
  </si>
  <si>
    <r>
      <rPr>
        <sz val="12"/>
        <rFont val="ＭＳ Ｐゴシック"/>
        <family val="3"/>
        <charset val="128"/>
      </rPr>
      <t>子会社の取得による収支（▲は支出）</t>
    </r>
    <rPh sb="0" eb="3">
      <t>コガイシャ</t>
    </rPh>
    <rPh sb="4" eb="6">
      <t>シュトク</t>
    </rPh>
    <rPh sb="9" eb="11">
      <t>シュウシ</t>
    </rPh>
    <rPh sb="14" eb="16">
      <t>シシュツ</t>
    </rPh>
    <phoneticPr fontId="2"/>
  </si>
  <si>
    <r>
      <rPr>
        <sz val="12"/>
        <rFont val="ＭＳ Ｐゴシック"/>
        <family val="3"/>
        <charset val="128"/>
      </rPr>
      <t>子会社の売却による収支（▲は支出）</t>
    </r>
    <rPh sb="0" eb="3">
      <t>コガイシャ</t>
    </rPh>
    <rPh sb="4" eb="6">
      <t>バイキャク</t>
    </rPh>
    <rPh sb="9" eb="11">
      <t>シュウシ</t>
    </rPh>
    <rPh sb="14" eb="16">
      <t>シシュツ</t>
    </rPh>
    <phoneticPr fontId="2"/>
  </si>
  <si>
    <r>
      <rPr>
        <sz val="12"/>
        <rFont val="ＭＳ Ｐゴシック"/>
        <family val="3"/>
        <charset val="128"/>
      </rPr>
      <t>投資の取得による支出</t>
    </r>
    <rPh sb="0" eb="2">
      <t>トウシ</t>
    </rPh>
    <rPh sb="3" eb="5">
      <t>シュトク</t>
    </rPh>
    <rPh sb="8" eb="10">
      <t>シシュツ</t>
    </rPh>
    <phoneticPr fontId="2"/>
  </si>
  <si>
    <r>
      <rPr>
        <sz val="12"/>
        <rFont val="ＭＳ Ｐゴシック"/>
        <family val="3"/>
        <charset val="128"/>
      </rPr>
      <t>投資の売却による収入</t>
    </r>
    <rPh sb="0" eb="2">
      <t>トウシ</t>
    </rPh>
    <rPh sb="3" eb="5">
      <t>バイキャク</t>
    </rPh>
    <rPh sb="8" eb="10">
      <t>シュウニュウ</t>
    </rPh>
    <phoneticPr fontId="2"/>
  </si>
  <si>
    <r>
      <rPr>
        <sz val="12"/>
        <rFont val="ＭＳ Ｐゴシック"/>
        <family val="3"/>
        <charset val="128"/>
      </rPr>
      <t>その他</t>
    </r>
    <rPh sb="2" eb="3">
      <t>タ</t>
    </rPh>
    <phoneticPr fontId="2"/>
  </si>
  <si>
    <r>
      <rPr>
        <b/>
        <sz val="14"/>
        <rFont val="ＭＳ Ｐゴシック"/>
        <family val="3"/>
        <charset val="128"/>
      </rPr>
      <t>　</t>
    </r>
    <r>
      <rPr>
        <b/>
        <sz val="14"/>
        <rFont val="Arial"/>
        <family val="2"/>
      </rPr>
      <t xml:space="preserve"> </t>
    </r>
    <r>
      <rPr>
        <b/>
        <sz val="14"/>
        <rFont val="ＭＳ Ｐゴシック"/>
        <family val="3"/>
        <charset val="128"/>
      </rPr>
      <t>投資活動によるキャッシュ・フロー</t>
    </r>
    <phoneticPr fontId="2"/>
  </si>
  <si>
    <r>
      <rPr>
        <b/>
        <sz val="14"/>
        <rFont val="ＭＳ Ｐゴシック"/>
        <family val="3"/>
        <charset val="128"/>
      </rPr>
      <t>財務活動によるキャッシュ・フロー</t>
    </r>
    <phoneticPr fontId="2"/>
  </si>
  <si>
    <r>
      <rPr>
        <sz val="12"/>
        <rFont val="ＭＳ Ｐゴシック"/>
        <family val="3"/>
        <charset val="128"/>
      </rPr>
      <t>短期借入金及びコマーシャル・ペーパーの増減（▲は減少）</t>
    </r>
    <rPh sb="0" eb="2">
      <t>タンキ</t>
    </rPh>
    <rPh sb="2" eb="4">
      <t>カリイレ</t>
    </rPh>
    <rPh sb="4" eb="5">
      <t>キン</t>
    </rPh>
    <rPh sb="5" eb="6">
      <t>オヨ</t>
    </rPh>
    <rPh sb="19" eb="21">
      <t>ゾウゲン</t>
    </rPh>
    <rPh sb="24" eb="26">
      <t>ゲンショウ</t>
    </rPh>
    <phoneticPr fontId="2"/>
  </si>
  <si>
    <r>
      <rPr>
        <sz val="12"/>
        <rFont val="ＭＳ Ｐゴシック"/>
        <family val="3"/>
        <charset val="128"/>
      </rPr>
      <t>長期借入れによる収入</t>
    </r>
    <rPh sb="0" eb="2">
      <t>チョウキ</t>
    </rPh>
    <rPh sb="2" eb="4">
      <t>カリイレ</t>
    </rPh>
    <rPh sb="8" eb="10">
      <t>シュウニュウ</t>
    </rPh>
    <phoneticPr fontId="2"/>
  </si>
  <si>
    <r>
      <rPr>
        <sz val="12"/>
        <rFont val="ＭＳ Ｐゴシック"/>
        <family val="3"/>
        <charset val="128"/>
      </rPr>
      <t>長期借入金の返済による支出</t>
    </r>
    <rPh sb="0" eb="2">
      <t>チョウキ</t>
    </rPh>
    <rPh sb="2" eb="4">
      <t>カリイレ</t>
    </rPh>
    <rPh sb="4" eb="5">
      <t>キン</t>
    </rPh>
    <rPh sb="6" eb="8">
      <t>ヘンサイ</t>
    </rPh>
    <rPh sb="11" eb="13">
      <t>シシュツ</t>
    </rPh>
    <phoneticPr fontId="2"/>
  </si>
  <si>
    <r>
      <rPr>
        <sz val="12"/>
        <rFont val="ＭＳ Ｐゴシック"/>
        <family val="3"/>
        <charset val="128"/>
      </rPr>
      <t>社債の発行による収入</t>
    </r>
    <rPh sb="0" eb="2">
      <t>シャサイ</t>
    </rPh>
    <rPh sb="3" eb="5">
      <t>ハッコウ</t>
    </rPh>
    <rPh sb="8" eb="10">
      <t>シュウニュウ</t>
    </rPh>
    <phoneticPr fontId="2"/>
  </si>
  <si>
    <r>
      <rPr>
        <sz val="12"/>
        <rFont val="ＭＳ Ｐゴシック"/>
        <family val="3"/>
        <charset val="128"/>
      </rPr>
      <t>社債の償還による支出</t>
    </r>
    <rPh sb="0" eb="2">
      <t>シャサイ</t>
    </rPh>
    <rPh sb="3" eb="5">
      <t>ショウカン</t>
    </rPh>
    <rPh sb="8" eb="10">
      <t>シシュツ</t>
    </rPh>
    <phoneticPr fontId="2"/>
  </si>
  <si>
    <r>
      <t>リース負債の返済による支出</t>
    </r>
    <r>
      <rPr>
        <vertAlign val="superscript"/>
        <sz val="12"/>
        <rFont val="ＭＳ Ｐゴシック"/>
        <family val="3"/>
        <charset val="128"/>
      </rPr>
      <t>※3</t>
    </r>
    <phoneticPr fontId="2"/>
  </si>
  <si>
    <r>
      <rPr>
        <sz val="12"/>
        <rFont val="ＭＳ Ｐゴシック"/>
        <family val="3"/>
        <charset val="128"/>
      </rPr>
      <t>非支配持分株主への子会社持分売却による収入</t>
    </r>
    <rPh sb="0" eb="1">
      <t>ヒ</t>
    </rPh>
    <rPh sb="1" eb="3">
      <t>シハイ</t>
    </rPh>
    <rPh sb="3" eb="5">
      <t>モチブン</t>
    </rPh>
    <rPh sb="5" eb="7">
      <t>カブヌシ</t>
    </rPh>
    <rPh sb="9" eb="12">
      <t>コガイシャ</t>
    </rPh>
    <rPh sb="12" eb="14">
      <t>モチブン</t>
    </rPh>
    <rPh sb="14" eb="16">
      <t>バイキャク</t>
    </rPh>
    <rPh sb="19" eb="21">
      <t>シュウニュウ</t>
    </rPh>
    <phoneticPr fontId="2"/>
  </si>
  <si>
    <r>
      <rPr>
        <sz val="14"/>
        <rFont val="ＭＳ Ｐゴシック"/>
        <family val="2"/>
        <charset val="128"/>
      </rPr>
      <t>－</t>
    </r>
    <phoneticPr fontId="2"/>
  </si>
  <si>
    <r>
      <rPr>
        <sz val="12"/>
        <rFont val="ＭＳ Ｐゴシック"/>
        <family val="3"/>
        <charset val="128"/>
      </rPr>
      <t>非支配持分株主からの子会社持分取得による支出</t>
    </r>
    <rPh sb="0" eb="1">
      <t>ヒ</t>
    </rPh>
    <rPh sb="1" eb="3">
      <t>シハイ</t>
    </rPh>
    <rPh sb="3" eb="5">
      <t>モチブン</t>
    </rPh>
    <rPh sb="5" eb="7">
      <t>カブヌシ</t>
    </rPh>
    <rPh sb="10" eb="13">
      <t>コガイシャ</t>
    </rPh>
    <rPh sb="13" eb="15">
      <t>モチブン</t>
    </rPh>
    <rPh sb="15" eb="17">
      <t>シュトク</t>
    </rPh>
    <rPh sb="20" eb="22">
      <t>シシュツ</t>
    </rPh>
    <phoneticPr fontId="2"/>
  </si>
  <si>
    <t>非支配持分株主からの払込による収入</t>
    <rPh sb="0" eb="1">
      <t>ヒ</t>
    </rPh>
    <rPh sb="1" eb="3">
      <t>シハイ</t>
    </rPh>
    <rPh sb="3" eb="4">
      <t>モ</t>
    </rPh>
    <rPh sb="4" eb="5">
      <t>ブン</t>
    </rPh>
    <rPh sb="5" eb="7">
      <t>カブヌシ</t>
    </rPh>
    <rPh sb="10" eb="11">
      <t>ハラ</t>
    </rPh>
    <rPh sb="11" eb="12">
      <t>コ</t>
    </rPh>
    <rPh sb="15" eb="17">
      <t>シュウニュウ</t>
    </rPh>
    <phoneticPr fontId="2"/>
  </si>
  <si>
    <t>自己株式の売却による収入</t>
    <phoneticPr fontId="2"/>
  </si>
  <si>
    <r>
      <rPr>
        <sz val="12"/>
        <rFont val="ＭＳ Ｐゴシック"/>
        <family val="3"/>
        <charset val="128"/>
      </rPr>
      <t>自己株式の取得による支出</t>
    </r>
    <rPh sb="0" eb="2">
      <t>ジコ</t>
    </rPh>
    <rPh sb="2" eb="4">
      <t>カブシキ</t>
    </rPh>
    <rPh sb="5" eb="7">
      <t>シュトク</t>
    </rPh>
    <rPh sb="10" eb="12">
      <t>シシュツ</t>
    </rPh>
    <phoneticPr fontId="2"/>
  </si>
  <si>
    <r>
      <rPr>
        <sz val="12"/>
        <rFont val="ＭＳ Ｐゴシック"/>
        <family val="3"/>
        <charset val="128"/>
      </rPr>
      <t>配当金の支払額</t>
    </r>
    <rPh sb="0" eb="3">
      <t>ハイトウキン</t>
    </rPh>
    <rPh sb="4" eb="6">
      <t>シハライ</t>
    </rPh>
    <rPh sb="6" eb="7">
      <t>ガク</t>
    </rPh>
    <phoneticPr fontId="2"/>
  </si>
  <si>
    <r>
      <rPr>
        <sz val="12"/>
        <rFont val="ＭＳ Ｐゴシック"/>
        <family val="3"/>
        <charset val="128"/>
      </rPr>
      <t>非支配持分株主への配当金の支払額</t>
    </r>
    <rPh sb="0" eb="4">
      <t>ヒシハイモ</t>
    </rPh>
    <rPh sb="4" eb="5">
      <t>ブン</t>
    </rPh>
    <rPh sb="5" eb="7">
      <t>カブヌシ</t>
    </rPh>
    <rPh sb="9" eb="12">
      <t>ハイトウキン</t>
    </rPh>
    <rPh sb="13" eb="15">
      <t>シハラ</t>
    </rPh>
    <rPh sb="15" eb="16">
      <t>ガク</t>
    </rPh>
    <phoneticPr fontId="2"/>
  </si>
  <si>
    <t>　　確定給付制度の数理計算上の再測定</t>
    <rPh sb="2" eb="4">
      <t>カクテイ</t>
    </rPh>
    <rPh sb="4" eb="6">
      <t>キュウフ</t>
    </rPh>
    <rPh sb="6" eb="8">
      <t>セイド</t>
    </rPh>
    <rPh sb="9" eb="11">
      <t>スウリ</t>
    </rPh>
    <rPh sb="11" eb="13">
      <t>ケイサン</t>
    </rPh>
    <rPh sb="13" eb="14">
      <t>ジョウ</t>
    </rPh>
    <rPh sb="15" eb="18">
      <t>サイソクテイ</t>
    </rPh>
    <phoneticPr fontId="2"/>
  </si>
  <si>
    <r>
      <rPr>
        <sz val="12"/>
        <rFont val="ＭＳ Ｐゴシック"/>
        <family val="3"/>
        <charset val="128"/>
      </rPr>
      <t>その他</t>
    </r>
  </si>
  <si>
    <r>
      <rPr>
        <b/>
        <sz val="14"/>
        <rFont val="ＭＳ Ｐゴシック"/>
        <family val="3"/>
        <charset val="128"/>
      </rPr>
      <t>　</t>
    </r>
    <r>
      <rPr>
        <b/>
        <sz val="14"/>
        <rFont val="Arial"/>
        <family val="2"/>
      </rPr>
      <t xml:space="preserve"> </t>
    </r>
    <r>
      <rPr>
        <b/>
        <sz val="14"/>
        <rFont val="ＭＳ Ｐゴシック"/>
        <family val="3"/>
        <charset val="128"/>
      </rPr>
      <t>財務活動によるキャッシュ・フロー</t>
    </r>
    <phoneticPr fontId="2"/>
  </si>
  <si>
    <r>
      <rPr>
        <sz val="14"/>
        <rFont val="ＭＳ Ｐゴシック"/>
        <family val="3"/>
        <charset val="128"/>
      </rPr>
      <t>現金及び現金同等物の増減（▲は減少）</t>
    </r>
    <rPh sb="15" eb="17">
      <t>ゲンショウ</t>
    </rPh>
    <phoneticPr fontId="2"/>
  </si>
  <si>
    <r>
      <rPr>
        <sz val="14"/>
        <rFont val="ＭＳ Ｐゴシック"/>
        <family val="3"/>
        <charset val="128"/>
      </rPr>
      <t>現金及び現金同等物の期首残高</t>
    </r>
    <phoneticPr fontId="2"/>
  </si>
  <si>
    <r>
      <rPr>
        <sz val="14"/>
        <rFont val="ＭＳ Ｐゴシック"/>
        <family val="3"/>
        <charset val="128"/>
      </rPr>
      <t>現金及び現金同等物に係る換算差額</t>
    </r>
    <phoneticPr fontId="2"/>
  </si>
  <si>
    <r>
      <rPr>
        <b/>
        <sz val="14"/>
        <rFont val="ＭＳ Ｐゴシック"/>
        <family val="3"/>
        <charset val="128"/>
      </rPr>
      <t>現金及び現金同等物の期末残高</t>
    </r>
    <rPh sb="12" eb="14">
      <t>ザンダカ</t>
    </rPh>
    <phoneticPr fontId="2"/>
  </si>
  <si>
    <r>
      <rPr>
        <sz val="11"/>
        <rFont val="ＭＳ Ｐゴシック"/>
        <family val="3"/>
        <charset val="128"/>
      </rPr>
      <t>※</t>
    </r>
    <r>
      <rPr>
        <sz val="11"/>
        <rFont val="Arial"/>
        <family val="2"/>
      </rPr>
      <t>2</t>
    </r>
    <r>
      <rPr>
        <sz val="11"/>
        <rFont val="ＭＳ Ｐゴシック"/>
        <family val="3"/>
        <charset val="128"/>
      </rPr>
      <t>　</t>
    </r>
    <r>
      <rPr>
        <sz val="11"/>
        <rFont val="Arial"/>
        <family val="2"/>
      </rPr>
      <t>2018</t>
    </r>
    <r>
      <rPr>
        <sz val="11"/>
        <rFont val="ＭＳ Ｐゴシック"/>
        <family val="3"/>
        <charset val="128"/>
      </rPr>
      <t>年度より、営業活動によるキャッシュ・フローの「その他」に含めて表示しておりました「その他の資産及び負債の増減」を、より明瞭な表示とするため、区分掲記しております。</t>
    </r>
    <rPh sb="7" eb="8">
      <t>ネン</t>
    </rPh>
    <rPh sb="8" eb="9">
      <t>ド</t>
    </rPh>
    <rPh sb="12" eb="14">
      <t>エイギョウ</t>
    </rPh>
    <rPh sb="14" eb="16">
      <t>カツドウ</t>
    </rPh>
    <rPh sb="32" eb="33">
      <t>タ</t>
    </rPh>
    <rPh sb="35" eb="36">
      <t>フク</t>
    </rPh>
    <rPh sb="38" eb="40">
      <t>ヒョウジ</t>
    </rPh>
    <rPh sb="50" eb="51">
      <t>タ</t>
    </rPh>
    <rPh sb="52" eb="54">
      <t>シサン</t>
    </rPh>
    <rPh sb="54" eb="55">
      <t>オヨ</t>
    </rPh>
    <rPh sb="56" eb="58">
      <t>フサイ</t>
    </rPh>
    <rPh sb="59" eb="61">
      <t>ゾウゲン</t>
    </rPh>
    <rPh sb="66" eb="68">
      <t>メイリョウ</t>
    </rPh>
    <rPh sb="69" eb="71">
      <t>ヒョウジ</t>
    </rPh>
    <rPh sb="77" eb="79">
      <t>クブン</t>
    </rPh>
    <rPh sb="79" eb="80">
      <t>ケイ</t>
    </rPh>
    <rPh sb="80" eb="81">
      <t>キ</t>
    </rPh>
    <phoneticPr fontId="2"/>
  </si>
  <si>
    <r>
      <rPr>
        <sz val="11"/>
        <rFont val="ＭＳ Ｐゴシック"/>
        <family val="3"/>
        <charset val="128"/>
      </rPr>
      <t>※</t>
    </r>
    <r>
      <rPr>
        <sz val="11"/>
        <rFont val="Arial"/>
        <family val="2"/>
      </rPr>
      <t>3</t>
    </r>
    <r>
      <rPr>
        <sz val="11"/>
        <rFont val="ＭＳ Ｐゴシック"/>
        <family val="3"/>
        <charset val="128"/>
      </rPr>
      <t>　</t>
    </r>
    <r>
      <rPr>
        <sz val="11"/>
        <rFont val="Arial"/>
        <family val="2"/>
      </rPr>
      <t>2019</t>
    </r>
    <r>
      <rPr>
        <sz val="11"/>
        <rFont val="ＭＳ Ｐゴシック"/>
        <family val="3"/>
        <charset val="128"/>
      </rPr>
      <t>年度より、</t>
    </r>
    <r>
      <rPr>
        <sz val="11"/>
        <rFont val="Arial"/>
        <family val="2"/>
      </rPr>
      <t>IFRS</t>
    </r>
    <r>
      <rPr>
        <sz val="11"/>
        <rFont val="ＭＳ Ｐゴシック"/>
        <family val="3"/>
        <charset val="128"/>
      </rPr>
      <t>第</t>
    </r>
    <r>
      <rPr>
        <sz val="11"/>
        <rFont val="Arial"/>
        <family val="2"/>
      </rPr>
      <t>16</t>
    </r>
    <r>
      <rPr>
        <sz val="11"/>
        <rFont val="ＭＳ Ｐゴシック"/>
        <family val="3"/>
        <charset val="128"/>
      </rPr>
      <t>号への移行により従来の借手のオペレーティング・リース料は営業活動によるキャッシュ・フローの減額項目から財務活動によるキャッシュ・フローの減額項目である「リース負債の返済による支出」に</t>
    </r>
    <r>
      <rPr>
        <sz val="11"/>
        <rFont val="Arial"/>
        <family val="2"/>
      </rPr>
      <t xml:space="preserve"> </t>
    </r>
    <r>
      <rPr>
        <sz val="11"/>
        <rFont val="ＭＳ Ｐゴシック"/>
        <family val="3"/>
        <charset val="128"/>
      </rPr>
      <t>計上区分を変更しております。</t>
    </r>
    <rPh sb="7" eb="8">
      <t>ネン</t>
    </rPh>
    <rPh sb="8" eb="9">
      <t>ド</t>
    </rPh>
    <rPh sb="16" eb="17">
      <t>ダイ</t>
    </rPh>
    <rPh sb="27" eb="29">
      <t>ジュウライ</t>
    </rPh>
    <phoneticPr fontId="2"/>
  </si>
  <si>
    <r>
      <t>7-1.</t>
    </r>
    <r>
      <rPr>
        <b/>
        <sz val="22"/>
        <rFont val="ＭＳ Ｐゴシック"/>
        <family val="3"/>
        <charset val="128"/>
      </rPr>
      <t>　セグメント情報【日本基準】</t>
    </r>
    <rPh sb="13" eb="15">
      <t>ニホン</t>
    </rPh>
    <rPh sb="15" eb="17">
      <t>キジュン</t>
    </rPh>
    <phoneticPr fontId="2"/>
  </si>
  <si>
    <t>売上高</t>
    <rPh sb="0" eb="2">
      <t>ウリアゲ</t>
    </rPh>
    <rPh sb="2" eb="3">
      <t>タカ</t>
    </rPh>
    <phoneticPr fontId="2"/>
  </si>
  <si>
    <t>総資産</t>
    <rPh sb="0" eb="3">
      <t>ソウシサン</t>
    </rPh>
    <phoneticPr fontId="2"/>
  </si>
  <si>
    <r>
      <t>2009</t>
    </r>
    <r>
      <rPr>
        <sz val="20"/>
        <rFont val="ＭＳ Ｐゴシック"/>
        <family val="3"/>
        <charset val="128"/>
      </rPr>
      <t>年度</t>
    </r>
    <rPh sb="4" eb="6">
      <t>ネンド</t>
    </rPh>
    <phoneticPr fontId="2"/>
  </si>
  <si>
    <r>
      <t>2010</t>
    </r>
    <r>
      <rPr>
        <sz val="20"/>
        <rFont val="ＭＳ Ｐゴシック"/>
        <family val="3"/>
        <charset val="128"/>
      </rPr>
      <t>年度</t>
    </r>
    <rPh sb="4" eb="6">
      <t>ネンド</t>
    </rPh>
    <phoneticPr fontId="2"/>
  </si>
  <si>
    <r>
      <t>2011</t>
    </r>
    <r>
      <rPr>
        <sz val="20"/>
        <rFont val="ＭＳ Ｐゴシック"/>
        <family val="3"/>
        <charset val="128"/>
      </rPr>
      <t>年度</t>
    </r>
    <rPh sb="4" eb="6">
      <t>ネンド</t>
    </rPh>
    <phoneticPr fontId="2"/>
  </si>
  <si>
    <r>
      <t>2012</t>
    </r>
    <r>
      <rPr>
        <sz val="20"/>
        <rFont val="ＭＳ Ｐゴシック"/>
        <family val="3"/>
        <charset val="128"/>
      </rPr>
      <t>年度</t>
    </r>
    <rPh sb="4" eb="6">
      <t>ネンド</t>
    </rPh>
    <phoneticPr fontId="2"/>
  </si>
  <si>
    <t>機械</t>
    <rPh sb="0" eb="2">
      <t>キカイ</t>
    </rPh>
    <phoneticPr fontId="2"/>
  </si>
  <si>
    <t>エネルギー・金属</t>
    <rPh sb="6" eb="8">
      <t>キンゾク</t>
    </rPh>
    <phoneticPr fontId="2"/>
  </si>
  <si>
    <t>化学</t>
    <rPh sb="0" eb="2">
      <t>カガク</t>
    </rPh>
    <phoneticPr fontId="2"/>
  </si>
  <si>
    <t>生活産業</t>
    <rPh sb="0" eb="2">
      <t>セイカツ</t>
    </rPh>
    <rPh sb="2" eb="4">
      <t>サンギョウ</t>
    </rPh>
    <phoneticPr fontId="2"/>
  </si>
  <si>
    <t>消去又は全社</t>
    <rPh sb="0" eb="2">
      <t>ショウキョ</t>
    </rPh>
    <rPh sb="2" eb="3">
      <t>マタ</t>
    </rPh>
    <rPh sb="4" eb="6">
      <t>ゼンシャ</t>
    </rPh>
    <phoneticPr fontId="2"/>
  </si>
  <si>
    <t>合計</t>
    <rPh sb="0" eb="2">
      <t>ゴウケイ</t>
    </rPh>
    <phoneticPr fontId="2"/>
  </si>
  <si>
    <r>
      <rPr>
        <sz val="20"/>
        <rFont val="ＭＳ Ｐゴシック"/>
        <family val="3"/>
        <charset val="128"/>
      </rPr>
      <t>※</t>
    </r>
    <r>
      <rPr>
        <sz val="20"/>
        <rFont val="Arial"/>
        <family val="2"/>
      </rPr>
      <t>1 2009</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日付け及び</t>
    </r>
    <r>
      <rPr>
        <sz val="20"/>
        <rFont val="Arial"/>
        <family val="2"/>
      </rPr>
      <t>2012</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日付けにて機構改革および営業部門の再編を行ったことに伴い、第</t>
    </r>
    <r>
      <rPr>
        <sz val="20"/>
        <rFont val="Arial"/>
        <family val="2"/>
      </rPr>
      <t>1</t>
    </r>
    <r>
      <rPr>
        <sz val="20"/>
        <rFont val="ＭＳ Ｐゴシック"/>
        <family val="3"/>
        <charset val="128"/>
      </rPr>
      <t>四半期より事業区分の変更を行っており、上記実績についても変更後の事業区分に基づき記載。</t>
    </r>
    <rPh sb="7" eb="8">
      <t>ネン</t>
    </rPh>
    <rPh sb="9" eb="10">
      <t>ガツ</t>
    </rPh>
    <rPh sb="11" eb="12">
      <t>ニチ</t>
    </rPh>
    <rPh sb="12" eb="13">
      <t>ヅ</t>
    </rPh>
    <rPh sb="14" eb="15">
      <t>オヨ</t>
    </rPh>
    <rPh sb="20" eb="21">
      <t>ネン</t>
    </rPh>
    <rPh sb="22" eb="23">
      <t>ガツ</t>
    </rPh>
    <rPh sb="24" eb="25">
      <t>ニチ</t>
    </rPh>
    <rPh sb="25" eb="26">
      <t>ヅケ</t>
    </rPh>
    <rPh sb="29" eb="31">
      <t>キコウ</t>
    </rPh>
    <rPh sb="31" eb="33">
      <t>カイカク</t>
    </rPh>
    <rPh sb="36" eb="38">
      <t>エイギョウ</t>
    </rPh>
    <rPh sb="38" eb="40">
      <t>ブモン</t>
    </rPh>
    <rPh sb="41" eb="43">
      <t>サイヘン</t>
    </rPh>
    <rPh sb="44" eb="45">
      <t>オコナ</t>
    </rPh>
    <rPh sb="50" eb="51">
      <t>トモナ</t>
    </rPh>
    <rPh sb="53" eb="54">
      <t>ダイ</t>
    </rPh>
    <rPh sb="55" eb="56">
      <t>シ</t>
    </rPh>
    <rPh sb="56" eb="58">
      <t>ハンキ</t>
    </rPh>
    <rPh sb="60" eb="62">
      <t>ジギョウ</t>
    </rPh>
    <rPh sb="62" eb="64">
      <t>クブン</t>
    </rPh>
    <rPh sb="65" eb="67">
      <t>ヘンコウ</t>
    </rPh>
    <rPh sb="68" eb="69">
      <t>オコナ</t>
    </rPh>
    <phoneticPr fontId="2"/>
  </si>
  <si>
    <r>
      <rPr>
        <sz val="20"/>
        <rFont val="Arial"/>
        <family val="2"/>
      </rPr>
      <t xml:space="preserve"> </t>
    </r>
    <r>
      <rPr>
        <sz val="20"/>
        <rFont val="ＭＳ Ｐゴシック"/>
        <family val="3"/>
        <charset val="128"/>
      </rPr>
      <t>　</t>
    </r>
    <r>
      <rPr>
        <sz val="20"/>
        <rFont val="Arial"/>
        <family val="2"/>
      </rPr>
      <t xml:space="preserve"> </t>
    </r>
    <phoneticPr fontId="2"/>
  </si>
  <si>
    <r>
      <t>7-2.</t>
    </r>
    <r>
      <rPr>
        <b/>
        <sz val="22"/>
        <rFont val="ＭＳ Ｐゴシック"/>
        <family val="3"/>
        <charset val="128"/>
      </rPr>
      <t>　セグメント情報【日本基準】</t>
    </r>
    <phoneticPr fontId="2"/>
  </si>
  <si>
    <r>
      <t>2004</t>
    </r>
    <r>
      <rPr>
        <sz val="20"/>
        <rFont val="ＭＳ Ｐゴシック"/>
        <family val="3"/>
        <charset val="128"/>
      </rPr>
      <t>年度</t>
    </r>
    <rPh sb="4" eb="6">
      <t>ネンド</t>
    </rPh>
    <phoneticPr fontId="2"/>
  </si>
  <si>
    <r>
      <t>2005</t>
    </r>
    <r>
      <rPr>
        <sz val="20"/>
        <rFont val="ＭＳ Ｐゴシック"/>
        <family val="3"/>
        <charset val="128"/>
      </rPr>
      <t>年度</t>
    </r>
    <rPh sb="4" eb="6">
      <t>ネンド</t>
    </rPh>
    <phoneticPr fontId="2"/>
  </si>
  <si>
    <r>
      <t>2006</t>
    </r>
    <r>
      <rPr>
        <sz val="20"/>
        <rFont val="ＭＳ Ｐゴシック"/>
        <family val="3"/>
        <charset val="128"/>
      </rPr>
      <t>年度</t>
    </r>
    <rPh sb="4" eb="6">
      <t>ネンド</t>
    </rPh>
    <phoneticPr fontId="2"/>
  </si>
  <si>
    <r>
      <t>2007</t>
    </r>
    <r>
      <rPr>
        <sz val="20"/>
        <rFont val="ＭＳ Ｐゴシック"/>
        <family val="3"/>
        <charset val="128"/>
      </rPr>
      <t>年度</t>
    </r>
    <rPh sb="4" eb="6">
      <t>ネンド</t>
    </rPh>
    <phoneticPr fontId="2"/>
  </si>
  <si>
    <r>
      <t>2008</t>
    </r>
    <r>
      <rPr>
        <sz val="20"/>
        <rFont val="ＭＳ Ｐゴシック"/>
        <family val="3"/>
        <charset val="128"/>
      </rPr>
      <t>年度</t>
    </r>
    <rPh sb="4" eb="6">
      <t>ネンド</t>
    </rPh>
    <phoneticPr fontId="2"/>
  </si>
  <si>
    <t>機械・宇宙航空</t>
    <rPh sb="0" eb="2">
      <t>キカイ</t>
    </rPh>
    <rPh sb="3" eb="5">
      <t>ウチュウ</t>
    </rPh>
    <rPh sb="5" eb="7">
      <t>コウクウ</t>
    </rPh>
    <phoneticPr fontId="2"/>
  </si>
  <si>
    <t>エネルギー・金属資源</t>
    <rPh sb="6" eb="8">
      <t>キンゾク</t>
    </rPh>
    <rPh sb="8" eb="10">
      <t>シゲン</t>
    </rPh>
    <phoneticPr fontId="2"/>
  </si>
  <si>
    <t>化学品･合成樹脂</t>
    <rPh sb="0" eb="3">
      <t>カガクヒン</t>
    </rPh>
    <rPh sb="4" eb="6">
      <t>ゴウセイ</t>
    </rPh>
    <rPh sb="6" eb="8">
      <t>ジュシ</t>
    </rPh>
    <phoneticPr fontId="2"/>
  </si>
  <si>
    <t>建設・木材</t>
    <rPh sb="0" eb="2">
      <t>ケンセツ</t>
    </rPh>
    <rPh sb="3" eb="5">
      <t>モクザイ</t>
    </rPh>
    <phoneticPr fontId="2"/>
  </si>
  <si>
    <t>海外現地法人</t>
    <rPh sb="0" eb="2">
      <t>カイガイ</t>
    </rPh>
    <rPh sb="2" eb="4">
      <t>ゲンチ</t>
    </rPh>
    <rPh sb="4" eb="6">
      <t>ホウジン</t>
    </rPh>
    <phoneticPr fontId="2"/>
  </si>
  <si>
    <t>総資産</t>
    <rPh sb="0" eb="1">
      <t>ソウ</t>
    </rPh>
    <rPh sb="1" eb="3">
      <t>シサン</t>
    </rPh>
    <phoneticPr fontId="2"/>
  </si>
  <si>
    <r>
      <rPr>
        <sz val="20"/>
        <rFont val="ＭＳ Ｐゴシック"/>
        <family val="3"/>
        <charset val="128"/>
      </rPr>
      <t>※</t>
    </r>
    <r>
      <rPr>
        <sz val="20"/>
        <rFont val="Arial"/>
        <family val="2"/>
      </rPr>
      <t>2 2004</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日付けにての子会社である旧ニチメン㈱と旧日商岩井㈱の合併に伴い、第</t>
    </r>
    <r>
      <rPr>
        <sz val="20"/>
        <rFont val="Arial"/>
        <family val="2"/>
      </rPr>
      <t>1</t>
    </r>
    <r>
      <rPr>
        <sz val="20"/>
        <rFont val="ＭＳ Ｐゴシック"/>
        <family val="3"/>
        <charset val="128"/>
      </rPr>
      <t>四半期より事業区分の変更を行っており、上記実績についても変更後の事業区分に基づき記載。</t>
    </r>
    <rPh sb="7" eb="8">
      <t>ネン</t>
    </rPh>
    <rPh sb="9" eb="10">
      <t>ガツ</t>
    </rPh>
    <rPh sb="11" eb="12">
      <t>ニチ</t>
    </rPh>
    <rPh sb="12" eb="13">
      <t>ヅ</t>
    </rPh>
    <rPh sb="17" eb="20">
      <t>コガイシャ</t>
    </rPh>
    <rPh sb="23" eb="24">
      <t>キュウ</t>
    </rPh>
    <rPh sb="30" eb="31">
      <t>キュウ</t>
    </rPh>
    <rPh sb="31" eb="33">
      <t>ニッショウ</t>
    </rPh>
    <rPh sb="33" eb="35">
      <t>イワイ</t>
    </rPh>
    <rPh sb="37" eb="39">
      <t>ガッペイ</t>
    </rPh>
    <rPh sb="40" eb="41">
      <t>トモナ</t>
    </rPh>
    <rPh sb="43" eb="44">
      <t>ダイ</t>
    </rPh>
    <rPh sb="45" eb="46">
      <t>シ</t>
    </rPh>
    <rPh sb="46" eb="48">
      <t>ハンキ</t>
    </rPh>
    <rPh sb="50" eb="52">
      <t>ジギョウ</t>
    </rPh>
    <rPh sb="52" eb="54">
      <t>クブン</t>
    </rPh>
    <rPh sb="55" eb="57">
      <t>ヘンコウ</t>
    </rPh>
    <rPh sb="58" eb="59">
      <t>オコナ</t>
    </rPh>
    <phoneticPr fontId="2"/>
  </si>
  <si>
    <r>
      <t>　</t>
    </r>
    <r>
      <rPr>
        <sz val="20"/>
        <rFont val="Arial"/>
        <family val="2"/>
      </rPr>
      <t xml:space="preserve"> </t>
    </r>
    <phoneticPr fontId="2"/>
  </si>
  <si>
    <r>
      <t>7-3.</t>
    </r>
    <r>
      <rPr>
        <b/>
        <sz val="22"/>
        <rFont val="ＭＳ Ｐゴシック"/>
        <family val="3"/>
        <charset val="128"/>
      </rPr>
      <t>　セグメント情報【日本基準】</t>
    </r>
    <phoneticPr fontId="2"/>
  </si>
  <si>
    <r>
      <t>2003</t>
    </r>
    <r>
      <rPr>
        <sz val="20"/>
        <rFont val="ＭＳ Ｐゴシック"/>
        <family val="3"/>
        <charset val="128"/>
      </rPr>
      <t>年度</t>
    </r>
    <rPh sb="4" eb="6">
      <t>ネンド</t>
    </rPh>
    <phoneticPr fontId="2"/>
  </si>
  <si>
    <t>建設都市開発</t>
    <rPh sb="0" eb="2">
      <t>ケンセツ</t>
    </rPh>
    <rPh sb="2" eb="4">
      <t>トシ</t>
    </rPh>
    <rPh sb="4" eb="6">
      <t>カイハツ</t>
    </rPh>
    <phoneticPr fontId="2"/>
  </si>
  <si>
    <t>木材</t>
    <rPh sb="0" eb="2">
      <t>モクザイ</t>
    </rPh>
    <phoneticPr fontId="2"/>
  </si>
  <si>
    <t>食料</t>
    <rPh sb="0" eb="2">
      <t>ショクリョウ</t>
    </rPh>
    <phoneticPr fontId="2"/>
  </si>
  <si>
    <t>物資・リテール</t>
    <rPh sb="0" eb="2">
      <t>ブッシ</t>
    </rPh>
    <phoneticPr fontId="2"/>
  </si>
  <si>
    <t>繊維</t>
    <rPh sb="0" eb="2">
      <t>センイ</t>
    </rPh>
    <phoneticPr fontId="2"/>
  </si>
  <si>
    <r>
      <t>7-4.</t>
    </r>
    <r>
      <rPr>
        <b/>
        <sz val="22"/>
        <rFont val="ＭＳ Ｐゴシック"/>
        <family val="3"/>
        <charset val="128"/>
      </rPr>
      <t>　セグメント情報【</t>
    </r>
    <r>
      <rPr>
        <b/>
        <sz val="22"/>
        <rFont val="Arial"/>
        <family val="2"/>
      </rPr>
      <t>IFRS</t>
    </r>
    <r>
      <rPr>
        <b/>
        <sz val="22"/>
        <rFont val="ＭＳ Ｐゴシック"/>
        <family val="3"/>
        <charset val="128"/>
      </rPr>
      <t>】</t>
    </r>
    <phoneticPr fontId="2"/>
  </si>
  <si>
    <t>当期純利益
(当社株主帰属)</t>
    <rPh sb="0" eb="2">
      <t>トウキ</t>
    </rPh>
    <rPh sb="2" eb="5">
      <t>ジュンリエキ</t>
    </rPh>
    <rPh sb="7" eb="9">
      <t>トウシャ</t>
    </rPh>
    <rPh sb="9" eb="11">
      <t>カブヌシ</t>
    </rPh>
    <rPh sb="11" eb="13">
      <t>キゾク</t>
    </rPh>
    <phoneticPr fontId="2"/>
  </si>
  <si>
    <r>
      <t>2018</t>
    </r>
    <r>
      <rPr>
        <sz val="20"/>
        <rFont val="ＭＳ Ｐゴシック"/>
        <family val="3"/>
        <charset val="128"/>
      </rPr>
      <t>年度</t>
    </r>
    <rPh sb="4" eb="6">
      <t>ネンド</t>
    </rPh>
    <phoneticPr fontId="2"/>
  </si>
  <si>
    <r>
      <t>2019年度</t>
    </r>
    <r>
      <rPr>
        <sz val="20"/>
        <rFont val="ＭＳ Ｐゴシック"/>
        <family val="3"/>
        <charset val="128"/>
      </rPr>
      <t/>
    </r>
    <rPh sb="4" eb="6">
      <t>ネンド</t>
    </rPh>
    <phoneticPr fontId="2"/>
  </si>
  <si>
    <r>
      <t>2020</t>
    </r>
    <r>
      <rPr>
        <sz val="20"/>
        <rFont val="ＭＳ Ｐゴシック"/>
        <family val="2"/>
        <charset val="128"/>
      </rPr>
      <t>年度</t>
    </r>
    <rPh sb="4" eb="6">
      <t>ネンド</t>
    </rPh>
    <phoneticPr fontId="2"/>
  </si>
  <si>
    <r>
      <t>2021</t>
    </r>
    <r>
      <rPr>
        <sz val="20"/>
        <rFont val="ＭＳ Ｐゴシック"/>
        <family val="2"/>
        <charset val="128"/>
      </rPr>
      <t>年度</t>
    </r>
    <rPh sb="4" eb="6">
      <t>ネンド</t>
    </rPh>
    <phoneticPr fontId="2"/>
  </si>
  <si>
    <t>2022年度</t>
    <rPh sb="4" eb="6">
      <t>ネンド</t>
    </rPh>
    <phoneticPr fontId="2"/>
  </si>
  <si>
    <r>
      <t>2023</t>
    </r>
    <r>
      <rPr>
        <sz val="20"/>
        <rFont val="ＭＳ ゴシック"/>
        <family val="3"/>
        <charset val="128"/>
      </rPr>
      <t>年度</t>
    </r>
    <rPh sb="4" eb="6">
      <t>ネンド</t>
    </rPh>
    <phoneticPr fontId="2"/>
  </si>
  <si>
    <t>自動車</t>
    <rPh sb="0" eb="3">
      <t>ジドウシャ</t>
    </rPh>
    <phoneticPr fontId="2"/>
  </si>
  <si>
    <t>航空産業・交通PJ</t>
    <rPh sb="0" eb="2">
      <t>コウクウ</t>
    </rPh>
    <rPh sb="2" eb="4">
      <t>サンギョウ</t>
    </rPh>
    <rPh sb="5" eb="7">
      <t>コウツウ</t>
    </rPh>
    <phoneticPr fontId="2"/>
  </si>
  <si>
    <t>機械・医療インフラ</t>
    <rPh sb="0" eb="2">
      <t>キカイ</t>
    </rPh>
    <rPh sb="3" eb="5">
      <t>イリョウ</t>
    </rPh>
    <phoneticPr fontId="2"/>
  </si>
  <si>
    <t>インフラ・ヘルスケア</t>
    <phoneticPr fontId="2"/>
  </si>
  <si>
    <t>エネルギー・社会インフラ</t>
    <rPh sb="6" eb="8">
      <t>シャカイ</t>
    </rPh>
    <phoneticPr fontId="2"/>
  </si>
  <si>
    <t>金属・資源・リサイクル</t>
    <rPh sb="0" eb="2">
      <t>キンゾク</t>
    </rPh>
    <rPh sb="3" eb="5">
      <t>シゲン</t>
    </rPh>
    <phoneticPr fontId="2"/>
  </si>
  <si>
    <t>金属・資源</t>
    <rPh sb="0" eb="2">
      <t>キンゾク</t>
    </rPh>
    <rPh sb="3" eb="5">
      <t>シゲン</t>
    </rPh>
    <phoneticPr fontId="2"/>
  </si>
  <si>
    <t>生活産業・アグリビジネス</t>
    <rPh sb="0" eb="4">
      <t>セイカツサンギョウ</t>
    </rPh>
    <phoneticPr fontId="2"/>
  </si>
  <si>
    <t>食料・アグリビジネス</t>
    <rPh sb="0" eb="2">
      <t>ショクリョウ</t>
    </rPh>
    <phoneticPr fontId="2"/>
  </si>
  <si>
    <t>リテール・
コンシューマーサービス</t>
    <phoneticPr fontId="2"/>
  </si>
  <si>
    <t>リテール・生活産業</t>
    <rPh sb="5" eb="7">
      <t>セイカツ</t>
    </rPh>
    <rPh sb="7" eb="9">
      <t>サンギョウ</t>
    </rPh>
    <phoneticPr fontId="2"/>
  </si>
  <si>
    <t>産業基盤・都市開発</t>
    <rPh sb="0" eb="2">
      <t>サンギョウ</t>
    </rPh>
    <rPh sb="2" eb="4">
      <t>キバン</t>
    </rPh>
    <rPh sb="5" eb="7">
      <t>トシ</t>
    </rPh>
    <rPh sb="7" eb="9">
      <t>カイハツ</t>
    </rPh>
    <phoneticPr fontId="2"/>
  </si>
  <si>
    <t>※4　組織再編に伴い、「航空産業・交通プロジェクト本部」、「インフラ・ヘルスケア本部」、「化学本部」、「生活産業・アグリビジネス」、
　　「リテール・コンシューマーサービス本部」、「その他」については、一部組織を組み替えているため将来公表する数値とは異なる可能性があります。</t>
    <phoneticPr fontId="2"/>
  </si>
  <si>
    <r>
      <rPr>
        <sz val="20"/>
        <rFont val="ＭＳ Ｐゴシック"/>
        <family val="3"/>
        <charset val="128"/>
      </rPr>
      <t>※</t>
    </r>
    <r>
      <rPr>
        <sz val="20"/>
        <rFont val="Arial"/>
        <family val="2"/>
      </rPr>
      <t>3 2018</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付にて「航空産業・情報」、「環境・産業インフラ」、「エネルギー」を再編し、「航空産業・交通プロジェクト」、「機械・医療インフラ」、「エネルギー・社会インフラ」へ変更しております。また、「石炭・金属」の名称を「金属・資源」へ変更しております。</t>
    </r>
    <phoneticPr fontId="2"/>
  </si>
  <si>
    <r>
      <t>7-5.</t>
    </r>
    <r>
      <rPr>
        <b/>
        <sz val="22"/>
        <rFont val="ＭＳ Ｐゴシック"/>
        <family val="3"/>
        <charset val="128"/>
      </rPr>
      <t>　セグメント情報【</t>
    </r>
    <r>
      <rPr>
        <b/>
        <sz val="22"/>
        <rFont val="Arial"/>
        <family val="2"/>
      </rPr>
      <t>IFRS</t>
    </r>
    <r>
      <rPr>
        <b/>
        <sz val="22"/>
        <rFont val="ＭＳ Ｐゴシック"/>
        <family val="3"/>
        <charset val="128"/>
      </rPr>
      <t>】</t>
    </r>
    <phoneticPr fontId="2"/>
  </si>
  <si>
    <t>当期純利益
（当社株主帰属）</t>
    <rPh sb="0" eb="2">
      <t>トウキ</t>
    </rPh>
    <rPh sb="2" eb="5">
      <t>ジュンリエキ</t>
    </rPh>
    <rPh sb="7" eb="9">
      <t>トウシャ</t>
    </rPh>
    <rPh sb="9" eb="11">
      <t>カブヌシ</t>
    </rPh>
    <rPh sb="11" eb="13">
      <t>キゾク</t>
    </rPh>
    <phoneticPr fontId="2"/>
  </si>
  <si>
    <r>
      <t>2015</t>
    </r>
    <r>
      <rPr>
        <sz val="20"/>
        <rFont val="ＭＳ Ｐゴシック"/>
        <family val="3"/>
        <charset val="128"/>
      </rPr>
      <t>年度</t>
    </r>
    <rPh sb="4" eb="6">
      <t>ネンド</t>
    </rPh>
    <phoneticPr fontId="2"/>
  </si>
  <si>
    <r>
      <t>2016年度</t>
    </r>
    <r>
      <rPr>
        <sz val="20"/>
        <rFont val="ＭＳ Ｐゴシック"/>
        <family val="3"/>
        <charset val="128"/>
      </rPr>
      <t/>
    </r>
    <rPh sb="4" eb="6">
      <t>ネンド</t>
    </rPh>
    <phoneticPr fontId="2"/>
  </si>
  <si>
    <r>
      <t>2017年度</t>
    </r>
    <r>
      <rPr>
        <sz val="20"/>
        <rFont val="ＭＳ Ｐゴシック"/>
        <family val="3"/>
        <charset val="128"/>
      </rPr>
      <t/>
    </r>
    <rPh sb="4" eb="6">
      <t>ネンド</t>
    </rPh>
    <phoneticPr fontId="2"/>
  </si>
  <si>
    <t>航空産業・情報</t>
    <rPh sb="0" eb="2">
      <t>コウクウ</t>
    </rPh>
    <rPh sb="2" eb="4">
      <t>サンギョウ</t>
    </rPh>
    <rPh sb="5" eb="7">
      <t>ジョウホウ</t>
    </rPh>
    <phoneticPr fontId="2"/>
  </si>
  <si>
    <t>環境・産業インフラ</t>
    <rPh sb="0" eb="2">
      <t>カンキョウ</t>
    </rPh>
    <rPh sb="3" eb="5">
      <t>サンギョウ</t>
    </rPh>
    <phoneticPr fontId="2"/>
  </si>
  <si>
    <t>エネルギー</t>
    <phoneticPr fontId="2"/>
  </si>
  <si>
    <t>石炭・金属</t>
    <rPh sb="0" eb="2">
      <t>セキタン</t>
    </rPh>
    <rPh sb="3" eb="5">
      <t>キンゾク</t>
    </rPh>
    <phoneticPr fontId="2"/>
  </si>
  <si>
    <r>
      <rPr>
        <sz val="20"/>
        <rFont val="ＭＳ Ｐゴシック"/>
        <family val="3"/>
        <charset val="128"/>
      </rPr>
      <t>※</t>
    </r>
    <r>
      <rPr>
        <sz val="20"/>
        <rFont val="Arial"/>
        <family val="2"/>
      </rPr>
      <t>1 2015</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日付けにて</t>
    </r>
    <r>
      <rPr>
        <sz val="20"/>
        <rFont val="Arial"/>
        <family val="2"/>
      </rPr>
      <t>4</t>
    </r>
    <r>
      <rPr>
        <sz val="20"/>
        <rFont val="ＭＳ Ｐゴシック"/>
        <family val="3"/>
        <charset val="128"/>
      </rPr>
      <t>部門、</t>
    </r>
    <r>
      <rPr>
        <sz val="20"/>
        <rFont val="Arial"/>
        <family val="2"/>
      </rPr>
      <t>9</t>
    </r>
    <r>
      <rPr>
        <sz val="20"/>
        <rFont val="ＭＳ Ｐゴシック"/>
        <family val="3"/>
        <charset val="128"/>
      </rPr>
      <t>本部制を廃止し、</t>
    </r>
    <r>
      <rPr>
        <sz val="20"/>
        <rFont val="Arial"/>
        <family val="2"/>
      </rPr>
      <t>9</t>
    </r>
    <r>
      <rPr>
        <sz val="20"/>
        <rFont val="ＭＳ Ｐゴシック"/>
        <family val="3"/>
        <charset val="128"/>
      </rPr>
      <t>つの本部に再編しております。</t>
    </r>
    <rPh sb="7" eb="8">
      <t>ネン</t>
    </rPh>
    <rPh sb="9" eb="10">
      <t>ガツ</t>
    </rPh>
    <rPh sb="11" eb="12">
      <t>ニチ</t>
    </rPh>
    <rPh sb="12" eb="13">
      <t>ヅケ</t>
    </rPh>
    <rPh sb="17" eb="19">
      <t>ブモン</t>
    </rPh>
    <rPh sb="21" eb="23">
      <t>ホンブ</t>
    </rPh>
    <rPh sb="23" eb="24">
      <t>セイ</t>
    </rPh>
    <rPh sb="25" eb="27">
      <t>ハイシ</t>
    </rPh>
    <rPh sb="32" eb="34">
      <t>ホンブ</t>
    </rPh>
    <rPh sb="35" eb="37">
      <t>サイヘン</t>
    </rPh>
    <phoneticPr fontId="2"/>
  </si>
  <si>
    <r>
      <t>7-6.</t>
    </r>
    <r>
      <rPr>
        <b/>
        <sz val="22"/>
        <rFont val="ＭＳ Ｐゴシック"/>
        <family val="3"/>
        <charset val="128"/>
      </rPr>
      <t>　セグメント情報【</t>
    </r>
    <r>
      <rPr>
        <b/>
        <sz val="22"/>
        <rFont val="Arial"/>
        <family val="2"/>
      </rPr>
      <t>IFRS</t>
    </r>
    <r>
      <rPr>
        <b/>
        <sz val="22"/>
        <rFont val="ＭＳ Ｐゴシック"/>
        <family val="3"/>
        <charset val="128"/>
      </rPr>
      <t>】</t>
    </r>
    <phoneticPr fontId="2"/>
  </si>
  <si>
    <t>当期純利益（当社株主帰属）</t>
    <rPh sb="0" eb="2">
      <t>トウキ</t>
    </rPh>
    <rPh sb="2" eb="3">
      <t>ジュン</t>
    </rPh>
    <rPh sb="3" eb="5">
      <t>リエキ</t>
    </rPh>
    <rPh sb="6" eb="8">
      <t>トウシャ</t>
    </rPh>
    <rPh sb="8" eb="10">
      <t>カブヌシ</t>
    </rPh>
    <rPh sb="10" eb="12">
      <t>キゾク</t>
    </rPh>
    <phoneticPr fontId="2"/>
  </si>
  <si>
    <r>
      <t>2013</t>
    </r>
    <r>
      <rPr>
        <sz val="20"/>
        <rFont val="ＭＳ Ｐゴシック"/>
        <family val="3"/>
        <charset val="128"/>
      </rPr>
      <t>年度</t>
    </r>
    <rPh sb="4" eb="6">
      <t>ネンド</t>
    </rPh>
    <phoneticPr fontId="2"/>
  </si>
  <si>
    <r>
      <t>2014</t>
    </r>
    <r>
      <rPr>
        <sz val="20"/>
        <rFont val="ＭＳ Ｐゴシック"/>
        <family val="3"/>
        <charset val="128"/>
      </rPr>
      <t>年度</t>
    </r>
    <rPh sb="4" eb="6">
      <t>ネンド</t>
    </rPh>
    <phoneticPr fontId="2"/>
  </si>
  <si>
    <r>
      <rPr>
        <sz val="20"/>
        <rFont val="ＭＳ Ｐゴシック"/>
        <family val="3"/>
        <charset val="128"/>
      </rPr>
      <t>※</t>
    </r>
    <r>
      <rPr>
        <sz val="20"/>
        <rFont val="Arial"/>
        <family val="2"/>
      </rPr>
      <t>2  2012</t>
    </r>
    <r>
      <rPr>
        <sz val="20"/>
        <rFont val="ＭＳ Ｐゴシック"/>
        <family val="3"/>
        <charset val="128"/>
      </rPr>
      <t>年度より、</t>
    </r>
    <r>
      <rPr>
        <sz val="20"/>
        <rFont val="Arial"/>
        <family val="2"/>
      </rPr>
      <t>2011</t>
    </r>
    <r>
      <rPr>
        <sz val="20"/>
        <rFont val="ＭＳ Ｐゴシック"/>
        <family val="3"/>
        <charset val="128"/>
      </rPr>
      <t>年</t>
    </r>
    <r>
      <rPr>
        <sz val="20"/>
        <rFont val="Arial"/>
        <family val="2"/>
      </rPr>
      <t>4</t>
    </r>
    <r>
      <rPr>
        <sz val="20"/>
        <rFont val="ＭＳ Ｐゴシック"/>
        <family val="3"/>
        <charset val="128"/>
      </rPr>
      <t>月</t>
    </r>
    <r>
      <rPr>
        <sz val="20"/>
        <rFont val="Arial"/>
        <family val="2"/>
      </rPr>
      <t>1</t>
    </r>
    <r>
      <rPr>
        <sz val="20"/>
        <rFont val="ＭＳ Ｐゴシック"/>
        <family val="3"/>
        <charset val="128"/>
      </rPr>
      <t>日を移行日として国際会計基準（</t>
    </r>
    <r>
      <rPr>
        <sz val="20"/>
        <rFont val="Arial"/>
        <family val="2"/>
      </rPr>
      <t>IFRS</t>
    </r>
    <r>
      <rPr>
        <sz val="20"/>
        <rFont val="ＭＳ Ｐゴシック"/>
        <family val="3"/>
        <charset val="128"/>
      </rPr>
      <t>）に基づく連結財務諸表を作成しております。</t>
    </r>
    <phoneticPr fontId="2"/>
  </si>
  <si>
    <r>
      <t>8-1.</t>
    </r>
    <r>
      <rPr>
        <b/>
        <sz val="14"/>
        <rFont val="ＭＳ Ｐゴシック"/>
        <family val="3"/>
        <charset val="128"/>
      </rPr>
      <t>　連結対象会社数【</t>
    </r>
    <r>
      <rPr>
        <b/>
        <sz val="14"/>
        <rFont val="Arial"/>
        <family val="2"/>
      </rPr>
      <t>IFRS</t>
    </r>
    <r>
      <rPr>
        <b/>
        <sz val="14"/>
        <rFont val="ＭＳ Ｐゴシック"/>
        <family val="3"/>
        <charset val="128"/>
      </rPr>
      <t>】</t>
    </r>
    <rPh sb="5" eb="7">
      <t>レンケツ</t>
    </rPh>
    <rPh sb="7" eb="9">
      <t>タイショウ</t>
    </rPh>
    <rPh sb="9" eb="11">
      <t>カイシャ</t>
    </rPh>
    <rPh sb="11" eb="12">
      <t>スウ</t>
    </rPh>
    <phoneticPr fontId="2"/>
  </si>
  <si>
    <t>（単位：社）</t>
    <rPh sb="1" eb="3">
      <t>タンイ</t>
    </rPh>
    <rPh sb="4" eb="5">
      <t>シャ</t>
    </rPh>
    <phoneticPr fontId="2"/>
  </si>
  <si>
    <r>
      <t>2012</t>
    </r>
    <r>
      <rPr>
        <sz val="12"/>
        <rFont val="ＭＳ Ｐゴシック"/>
        <family val="3"/>
        <charset val="128"/>
      </rPr>
      <t>年度</t>
    </r>
    <rPh sb="4" eb="6">
      <t>ネンド</t>
    </rPh>
    <phoneticPr fontId="2"/>
  </si>
  <si>
    <r>
      <t>2013</t>
    </r>
    <r>
      <rPr>
        <sz val="12"/>
        <rFont val="ＭＳ Ｐゴシック"/>
        <family val="3"/>
        <charset val="128"/>
      </rPr>
      <t>年度</t>
    </r>
    <rPh sb="4" eb="6">
      <t>ネンド</t>
    </rPh>
    <phoneticPr fontId="2"/>
  </si>
  <si>
    <r>
      <t>2014</t>
    </r>
    <r>
      <rPr>
        <sz val="12"/>
        <rFont val="ＭＳ Ｐゴシック"/>
        <family val="3"/>
        <charset val="128"/>
      </rPr>
      <t>年度</t>
    </r>
    <rPh sb="4" eb="6">
      <t>ネンド</t>
    </rPh>
    <phoneticPr fontId="2"/>
  </si>
  <si>
    <r>
      <t>2015</t>
    </r>
    <r>
      <rPr>
        <sz val="12"/>
        <rFont val="ＭＳ Ｐゴシック"/>
        <family val="3"/>
        <charset val="128"/>
      </rPr>
      <t>年度</t>
    </r>
    <rPh sb="4" eb="6">
      <t>ネンド</t>
    </rPh>
    <phoneticPr fontId="2"/>
  </si>
  <si>
    <r>
      <t>2016</t>
    </r>
    <r>
      <rPr>
        <sz val="12"/>
        <rFont val="ＭＳ Ｐゴシック"/>
        <family val="3"/>
        <charset val="128"/>
      </rPr>
      <t>年度</t>
    </r>
    <rPh sb="4" eb="6">
      <t>ネンド</t>
    </rPh>
    <phoneticPr fontId="2"/>
  </si>
  <si>
    <r>
      <t>2017</t>
    </r>
    <r>
      <rPr>
        <sz val="12"/>
        <rFont val="ＭＳ Ｐゴシック"/>
        <family val="3"/>
        <charset val="128"/>
      </rPr>
      <t>年度</t>
    </r>
    <rPh sb="4" eb="6">
      <t>ネンド</t>
    </rPh>
    <phoneticPr fontId="2"/>
  </si>
  <si>
    <r>
      <t>2018</t>
    </r>
    <r>
      <rPr>
        <sz val="12"/>
        <rFont val="ＭＳ Ｐゴシック"/>
        <family val="3"/>
        <charset val="128"/>
      </rPr>
      <t>年度</t>
    </r>
    <rPh sb="4" eb="6">
      <t>ネンド</t>
    </rPh>
    <phoneticPr fontId="2"/>
  </si>
  <si>
    <r>
      <t>2019</t>
    </r>
    <r>
      <rPr>
        <sz val="12"/>
        <rFont val="ＭＳ Ｐゴシック"/>
        <family val="3"/>
        <charset val="128"/>
      </rPr>
      <t>年度</t>
    </r>
    <rPh sb="4" eb="6">
      <t>ネンド</t>
    </rPh>
    <phoneticPr fontId="2"/>
  </si>
  <si>
    <r>
      <t>2020</t>
    </r>
    <r>
      <rPr>
        <sz val="12"/>
        <rFont val="ＭＳ Ｐゴシック"/>
        <family val="3"/>
        <charset val="128"/>
      </rPr>
      <t>年度</t>
    </r>
    <rPh sb="4" eb="6">
      <t>ネンド</t>
    </rPh>
    <phoneticPr fontId="2"/>
  </si>
  <si>
    <r>
      <t>2021</t>
    </r>
    <r>
      <rPr>
        <sz val="12"/>
        <rFont val="ＭＳ Ｐゴシック"/>
        <family val="3"/>
        <charset val="128"/>
      </rPr>
      <t>年度</t>
    </r>
    <rPh sb="4" eb="6">
      <t>ネンド</t>
    </rPh>
    <phoneticPr fontId="2"/>
  </si>
  <si>
    <r>
      <t>2022</t>
    </r>
    <r>
      <rPr>
        <sz val="12"/>
        <rFont val="ＭＳ Ｐゴシック"/>
        <family val="3"/>
        <charset val="128"/>
      </rPr>
      <t>年度</t>
    </r>
    <rPh sb="4" eb="6">
      <t>ネンド</t>
    </rPh>
    <phoneticPr fontId="2"/>
  </si>
  <si>
    <r>
      <t>2023</t>
    </r>
    <r>
      <rPr>
        <sz val="12"/>
        <rFont val="ＭＳ Ｐゴシック"/>
        <family val="3"/>
        <charset val="128"/>
      </rPr>
      <t>年度</t>
    </r>
    <rPh sb="4" eb="6">
      <t>ネンド</t>
    </rPh>
    <phoneticPr fontId="2"/>
  </si>
  <si>
    <t>連結子会社</t>
    <rPh sb="0" eb="2">
      <t>レンケツ</t>
    </rPh>
    <rPh sb="2" eb="5">
      <t>コガイシャ</t>
    </rPh>
    <phoneticPr fontId="2"/>
  </si>
  <si>
    <t>持分法
適用会社</t>
    <rPh sb="0" eb="1">
      <t>モ</t>
    </rPh>
    <rPh sb="1" eb="2">
      <t>ブン</t>
    </rPh>
    <rPh sb="2" eb="3">
      <t>ホウ</t>
    </rPh>
    <rPh sb="4" eb="6">
      <t>テキヨウ</t>
    </rPh>
    <rPh sb="6" eb="8">
      <t>ガイシャ</t>
    </rPh>
    <phoneticPr fontId="2"/>
  </si>
  <si>
    <t>国　内</t>
    <rPh sb="0" eb="1">
      <t>クニ</t>
    </rPh>
    <rPh sb="2" eb="3">
      <t>ナイ</t>
    </rPh>
    <phoneticPr fontId="2"/>
  </si>
  <si>
    <t>海　外</t>
    <rPh sb="0" eb="1">
      <t>ウミ</t>
    </rPh>
    <rPh sb="2" eb="3">
      <t>ガイ</t>
    </rPh>
    <phoneticPr fontId="2"/>
  </si>
  <si>
    <t>合　計</t>
    <rPh sb="0" eb="1">
      <t>ゴウ</t>
    </rPh>
    <rPh sb="2" eb="3">
      <t>ケイ</t>
    </rPh>
    <phoneticPr fontId="2"/>
  </si>
  <si>
    <r>
      <rPr>
        <sz val="12"/>
        <rFont val="ＭＳ Ｐゴシック"/>
        <family val="3"/>
        <charset val="128"/>
      </rPr>
      <t>※</t>
    </r>
    <r>
      <rPr>
        <sz val="12"/>
        <rFont val="Arial"/>
        <family val="2"/>
      </rPr>
      <t>1   2012</t>
    </r>
    <r>
      <rPr>
        <sz val="12"/>
        <rFont val="ＭＳ Ｐゴシック"/>
        <family val="3"/>
        <charset val="128"/>
      </rPr>
      <t>年度より、</t>
    </r>
    <r>
      <rPr>
        <sz val="12"/>
        <rFont val="Arial"/>
        <family val="2"/>
      </rPr>
      <t>2011</t>
    </r>
    <r>
      <rPr>
        <sz val="12"/>
        <rFont val="ＭＳ Ｐゴシック"/>
        <family val="3"/>
        <charset val="128"/>
      </rPr>
      <t>年</t>
    </r>
    <r>
      <rPr>
        <sz val="12"/>
        <rFont val="Arial"/>
        <family val="2"/>
      </rPr>
      <t>4</t>
    </r>
    <r>
      <rPr>
        <sz val="12"/>
        <rFont val="ＭＳ Ｐゴシック"/>
        <family val="3"/>
        <charset val="128"/>
      </rPr>
      <t>月</t>
    </r>
    <r>
      <rPr>
        <sz val="12"/>
        <rFont val="Arial"/>
        <family val="2"/>
      </rPr>
      <t>1</t>
    </r>
    <r>
      <rPr>
        <sz val="12"/>
        <rFont val="ＭＳ Ｐゴシック"/>
        <family val="3"/>
        <charset val="128"/>
      </rPr>
      <t>日を移行日として国際会計基準（</t>
    </r>
    <r>
      <rPr>
        <sz val="12"/>
        <rFont val="Arial"/>
        <family val="2"/>
      </rPr>
      <t>IFRS</t>
    </r>
    <r>
      <rPr>
        <sz val="12"/>
        <rFont val="ＭＳ Ｐゴシック"/>
        <family val="3"/>
        <charset val="128"/>
      </rPr>
      <t>）に基づく連結財務諸表を作成しております。</t>
    </r>
    <phoneticPr fontId="2"/>
  </si>
  <si>
    <r>
      <rPr>
        <sz val="12"/>
        <rFont val="ＭＳ Ｐゴシック"/>
        <family val="3"/>
        <charset val="128"/>
      </rPr>
      <t>※</t>
    </r>
    <r>
      <rPr>
        <sz val="12"/>
        <rFont val="Arial"/>
        <family val="2"/>
      </rPr>
      <t>2   2013</t>
    </r>
    <r>
      <rPr>
        <sz val="12"/>
        <rFont val="ＭＳ Ｐゴシック"/>
        <family val="3"/>
        <charset val="128"/>
      </rPr>
      <t>年度より、当社が直接連結経理処理を実施している連結対象会社を集計しております。</t>
    </r>
    <phoneticPr fontId="2"/>
  </si>
  <si>
    <r>
      <t>8-2.</t>
    </r>
    <r>
      <rPr>
        <b/>
        <sz val="14"/>
        <rFont val="ＭＳ Ｐゴシック"/>
        <family val="3"/>
        <charset val="128"/>
      </rPr>
      <t>　連結対象会社数【日本基準】</t>
    </r>
    <rPh sb="5" eb="7">
      <t>レンケツ</t>
    </rPh>
    <rPh sb="7" eb="9">
      <t>タイショウ</t>
    </rPh>
    <rPh sb="9" eb="11">
      <t>カイシャ</t>
    </rPh>
    <rPh sb="11" eb="12">
      <t>スウ</t>
    </rPh>
    <rPh sb="13" eb="15">
      <t>ニホン</t>
    </rPh>
    <rPh sb="15" eb="17">
      <t>キジュン</t>
    </rPh>
    <phoneticPr fontId="2"/>
  </si>
  <si>
    <r>
      <t>2003</t>
    </r>
    <r>
      <rPr>
        <sz val="12"/>
        <rFont val="ＭＳ Ｐゴシック"/>
        <family val="3"/>
        <charset val="128"/>
      </rPr>
      <t>年度</t>
    </r>
    <rPh sb="4" eb="6">
      <t>ネンド</t>
    </rPh>
    <phoneticPr fontId="2"/>
  </si>
  <si>
    <r>
      <t>2004</t>
    </r>
    <r>
      <rPr>
        <sz val="12"/>
        <rFont val="ＭＳ Ｐゴシック"/>
        <family val="3"/>
        <charset val="128"/>
      </rPr>
      <t>年度</t>
    </r>
    <rPh sb="4" eb="6">
      <t>ネンド</t>
    </rPh>
    <phoneticPr fontId="2"/>
  </si>
  <si>
    <r>
      <t>2005</t>
    </r>
    <r>
      <rPr>
        <sz val="12"/>
        <rFont val="ＭＳ Ｐゴシック"/>
        <family val="3"/>
        <charset val="128"/>
      </rPr>
      <t>年度</t>
    </r>
    <rPh sb="4" eb="6">
      <t>ネンド</t>
    </rPh>
    <phoneticPr fontId="2"/>
  </si>
  <si>
    <r>
      <t>2006</t>
    </r>
    <r>
      <rPr>
        <sz val="12"/>
        <rFont val="ＭＳ Ｐゴシック"/>
        <family val="3"/>
        <charset val="128"/>
      </rPr>
      <t>年度</t>
    </r>
    <rPh sb="4" eb="6">
      <t>ネンド</t>
    </rPh>
    <phoneticPr fontId="2"/>
  </si>
  <si>
    <r>
      <t>2007</t>
    </r>
    <r>
      <rPr>
        <sz val="12"/>
        <rFont val="ＭＳ Ｐゴシック"/>
        <family val="3"/>
        <charset val="128"/>
      </rPr>
      <t>年度</t>
    </r>
    <rPh sb="4" eb="6">
      <t>ネンド</t>
    </rPh>
    <phoneticPr fontId="2"/>
  </si>
  <si>
    <r>
      <t>2008</t>
    </r>
    <r>
      <rPr>
        <sz val="12"/>
        <rFont val="ＭＳ Ｐゴシック"/>
        <family val="3"/>
        <charset val="128"/>
      </rPr>
      <t>年度</t>
    </r>
    <rPh sb="4" eb="6">
      <t>ネンド</t>
    </rPh>
    <phoneticPr fontId="2"/>
  </si>
  <si>
    <r>
      <t>2009</t>
    </r>
    <r>
      <rPr>
        <sz val="12"/>
        <rFont val="ＭＳ Ｐゴシック"/>
        <family val="3"/>
        <charset val="128"/>
      </rPr>
      <t>年度</t>
    </r>
    <rPh sb="4" eb="6">
      <t>ネンド</t>
    </rPh>
    <phoneticPr fontId="2"/>
  </si>
  <si>
    <r>
      <t>2010</t>
    </r>
    <r>
      <rPr>
        <sz val="12"/>
        <rFont val="ＭＳ Ｐゴシック"/>
        <family val="3"/>
        <charset val="128"/>
      </rPr>
      <t>年度</t>
    </r>
    <rPh sb="4" eb="6">
      <t>ネンド</t>
    </rPh>
    <phoneticPr fontId="2"/>
  </si>
  <si>
    <r>
      <t>2011</t>
    </r>
    <r>
      <rPr>
        <sz val="12"/>
        <rFont val="ＭＳ Ｐゴシック"/>
        <family val="3"/>
        <charset val="128"/>
      </rPr>
      <t>年度</t>
    </r>
    <rPh sb="4" eb="6">
      <t>ネンド</t>
    </rPh>
    <phoneticPr fontId="2"/>
  </si>
  <si>
    <r>
      <t>9-1.</t>
    </r>
    <r>
      <rPr>
        <b/>
        <sz val="14"/>
        <rFont val="ＭＳ Ｐゴシック"/>
        <family val="3"/>
        <charset val="128"/>
      </rPr>
      <t>　黒字会社数・赤字会社数【</t>
    </r>
    <r>
      <rPr>
        <b/>
        <sz val="14"/>
        <rFont val="Arial"/>
        <family val="2"/>
      </rPr>
      <t>IFRS</t>
    </r>
    <r>
      <rPr>
        <b/>
        <sz val="14"/>
        <rFont val="ＭＳ Ｐゴシック"/>
        <family val="3"/>
        <charset val="128"/>
      </rPr>
      <t>】</t>
    </r>
    <rPh sb="5" eb="7">
      <t>クロジ</t>
    </rPh>
    <rPh sb="7" eb="9">
      <t>カイシャ</t>
    </rPh>
    <rPh sb="9" eb="10">
      <t>スウ</t>
    </rPh>
    <rPh sb="11" eb="13">
      <t>アカジ</t>
    </rPh>
    <rPh sb="13" eb="15">
      <t>カイシャ</t>
    </rPh>
    <rPh sb="15" eb="16">
      <t>スウ</t>
    </rPh>
    <phoneticPr fontId="2"/>
  </si>
  <si>
    <t>黒字</t>
    <rPh sb="0" eb="2">
      <t>クロジ</t>
    </rPh>
    <phoneticPr fontId="2"/>
  </si>
  <si>
    <t>赤字</t>
    <rPh sb="0" eb="2">
      <t>アカジ</t>
    </rPh>
    <phoneticPr fontId="2"/>
  </si>
  <si>
    <t>（黒字比率）</t>
    <rPh sb="1" eb="3">
      <t>クロジ</t>
    </rPh>
    <rPh sb="3" eb="5">
      <t>ヒリツ</t>
    </rPh>
    <phoneticPr fontId="2"/>
  </si>
  <si>
    <t>(69%)</t>
    <phoneticPr fontId="2"/>
  </si>
  <si>
    <t>(71%)</t>
    <phoneticPr fontId="2"/>
  </si>
  <si>
    <t>(73%)</t>
    <phoneticPr fontId="2"/>
  </si>
  <si>
    <t>(74%)</t>
    <phoneticPr fontId="2"/>
  </si>
  <si>
    <t>(77%)</t>
    <phoneticPr fontId="2"/>
  </si>
  <si>
    <t>（単位：社）</t>
    <phoneticPr fontId="2"/>
  </si>
  <si>
    <t>（単位：社）</t>
    <rPh sb="4" eb="5">
      <t>シャ</t>
    </rPh>
    <phoneticPr fontId="2"/>
  </si>
  <si>
    <t>本部</t>
    <rPh sb="0" eb="2">
      <t>ホンブ</t>
    </rPh>
    <phoneticPr fontId="2"/>
  </si>
  <si>
    <r>
      <t>2019年度</t>
    </r>
    <r>
      <rPr>
        <sz val="12"/>
        <rFont val="ＭＳ Ｐゴシック"/>
        <family val="3"/>
        <charset val="128"/>
      </rPr>
      <t/>
    </r>
    <rPh sb="4" eb="6">
      <t>ネンド</t>
    </rPh>
    <phoneticPr fontId="2"/>
  </si>
  <si>
    <r>
      <t>2020</t>
    </r>
    <r>
      <rPr>
        <sz val="12"/>
        <rFont val="ＭＳ ゴシック"/>
        <family val="3"/>
        <charset val="128"/>
      </rPr>
      <t>年度</t>
    </r>
    <rPh sb="4" eb="6">
      <t>ネンド</t>
    </rPh>
    <phoneticPr fontId="2"/>
  </si>
  <si>
    <t>2020年度</t>
    <rPh sb="4" eb="6">
      <t>ネンド</t>
    </rPh>
    <phoneticPr fontId="2"/>
  </si>
  <si>
    <t>2021年度</t>
    <rPh sb="4" eb="6">
      <t>ネンド</t>
    </rPh>
    <phoneticPr fontId="2"/>
  </si>
  <si>
    <t>2023年度</t>
    <rPh sb="4" eb="6">
      <t>ネンド</t>
    </rPh>
    <phoneticPr fontId="2"/>
  </si>
  <si>
    <t>コーポレート</t>
    <phoneticPr fontId="2"/>
  </si>
  <si>
    <t>　（黒字比率）</t>
    <phoneticPr fontId="2"/>
  </si>
  <si>
    <t>(75%)</t>
    <phoneticPr fontId="2"/>
  </si>
  <si>
    <r>
      <t>9-2.</t>
    </r>
    <r>
      <rPr>
        <b/>
        <sz val="14"/>
        <rFont val="ＭＳ Ｐゴシック"/>
        <family val="3"/>
        <charset val="128"/>
      </rPr>
      <t>　黒字会社数・赤字会社数【日本基準】</t>
    </r>
    <rPh sb="5" eb="7">
      <t>クロジ</t>
    </rPh>
    <rPh sb="7" eb="9">
      <t>カイシャ</t>
    </rPh>
    <rPh sb="9" eb="10">
      <t>スウ</t>
    </rPh>
    <rPh sb="11" eb="13">
      <t>アカジ</t>
    </rPh>
    <rPh sb="13" eb="15">
      <t>カイシャ</t>
    </rPh>
    <rPh sb="15" eb="16">
      <t>スウ</t>
    </rPh>
    <rPh sb="17" eb="19">
      <t>ニホン</t>
    </rPh>
    <rPh sb="19" eb="21">
      <t>キジュン</t>
    </rPh>
    <phoneticPr fontId="2"/>
  </si>
  <si>
    <r>
      <t>（</t>
    </r>
    <r>
      <rPr>
        <sz val="11"/>
        <rFont val="Arial"/>
        <family val="2"/>
      </rPr>
      <t>74%</t>
    </r>
    <r>
      <rPr>
        <sz val="11"/>
        <rFont val="ＭＳ Ｐゴシック"/>
        <family val="3"/>
        <charset val="128"/>
      </rPr>
      <t>）</t>
    </r>
    <phoneticPr fontId="2"/>
  </si>
  <si>
    <r>
      <t>（</t>
    </r>
    <r>
      <rPr>
        <sz val="11"/>
        <rFont val="Arial"/>
        <family val="2"/>
      </rPr>
      <t>73%</t>
    </r>
    <r>
      <rPr>
        <sz val="11"/>
        <rFont val="ＭＳ Ｐゴシック"/>
        <family val="3"/>
        <charset val="128"/>
      </rPr>
      <t>）</t>
    </r>
    <phoneticPr fontId="2"/>
  </si>
  <si>
    <t>(72%)</t>
    <phoneticPr fontId="2"/>
  </si>
  <si>
    <t>(65%)</t>
    <phoneticPr fontId="2"/>
  </si>
  <si>
    <t>(67%)</t>
    <phoneticPr fontId="2"/>
  </si>
  <si>
    <r>
      <t>10-1.</t>
    </r>
    <r>
      <rPr>
        <b/>
        <sz val="14"/>
        <rFont val="ＭＳ Ｐゴシック"/>
        <family val="3"/>
        <charset val="128"/>
      </rPr>
      <t>　黒字額・赤字額【</t>
    </r>
    <r>
      <rPr>
        <b/>
        <sz val="14"/>
        <rFont val="Arial"/>
        <family val="2"/>
      </rPr>
      <t>IFRS</t>
    </r>
    <r>
      <rPr>
        <b/>
        <sz val="14"/>
        <rFont val="ＭＳ Ｐゴシック"/>
        <family val="3"/>
        <charset val="128"/>
      </rPr>
      <t>】</t>
    </r>
    <rPh sb="6" eb="8">
      <t>クロジ</t>
    </rPh>
    <rPh sb="8" eb="9">
      <t>ガク</t>
    </rPh>
    <rPh sb="10" eb="12">
      <t>アカジ</t>
    </rPh>
    <rPh sb="12" eb="13">
      <t>ガク</t>
    </rPh>
    <phoneticPr fontId="2"/>
  </si>
  <si>
    <r>
      <t>2016年度</t>
    </r>
    <r>
      <rPr>
        <sz val="12"/>
        <rFont val="ＭＳ Ｐゴシック"/>
        <family val="3"/>
        <charset val="128"/>
      </rPr>
      <t/>
    </r>
    <rPh sb="4" eb="6">
      <t>ネンド</t>
    </rPh>
    <phoneticPr fontId="2"/>
  </si>
  <si>
    <t>国　内（連結子会社）</t>
    <rPh sb="0" eb="1">
      <t>クニ</t>
    </rPh>
    <rPh sb="2" eb="3">
      <t>ナイ</t>
    </rPh>
    <rPh sb="4" eb="6">
      <t>レンケツ</t>
    </rPh>
    <rPh sb="6" eb="9">
      <t>コガイシャ</t>
    </rPh>
    <phoneticPr fontId="2"/>
  </si>
  <si>
    <t>海　外（連結子会社）</t>
    <rPh sb="0" eb="1">
      <t>ウミ</t>
    </rPh>
    <rPh sb="2" eb="3">
      <t>ソト</t>
    </rPh>
    <rPh sb="4" eb="6">
      <t>レンケツ</t>
    </rPh>
    <rPh sb="6" eb="9">
      <t>コガイシャ</t>
    </rPh>
    <phoneticPr fontId="2"/>
  </si>
  <si>
    <t>国　内（持分法適用会社）</t>
    <rPh sb="0" eb="1">
      <t>クニ</t>
    </rPh>
    <rPh sb="2" eb="3">
      <t>ナイ</t>
    </rPh>
    <rPh sb="4" eb="6">
      <t>モチブン</t>
    </rPh>
    <rPh sb="6" eb="7">
      <t>ポウ</t>
    </rPh>
    <rPh sb="7" eb="9">
      <t>テキヨウ</t>
    </rPh>
    <rPh sb="9" eb="11">
      <t>ガイシャ</t>
    </rPh>
    <phoneticPr fontId="2"/>
  </si>
  <si>
    <t>海　外（持分法適用会社）</t>
    <rPh sb="0" eb="1">
      <t>ウミ</t>
    </rPh>
    <rPh sb="2" eb="3">
      <t>ガイ</t>
    </rPh>
    <rPh sb="4" eb="6">
      <t>モチブン</t>
    </rPh>
    <rPh sb="6" eb="7">
      <t>ポウ</t>
    </rPh>
    <rPh sb="7" eb="9">
      <t>テキヨウ</t>
    </rPh>
    <rPh sb="9" eb="11">
      <t>ガイシャ</t>
    </rPh>
    <phoneticPr fontId="2"/>
  </si>
  <si>
    <r>
      <rPr>
        <sz val="12"/>
        <rFont val="ＭＳ Ｐゴシック"/>
        <family val="3"/>
        <charset val="128"/>
      </rPr>
      <t>※</t>
    </r>
    <r>
      <rPr>
        <sz val="12"/>
        <rFont val="Arial"/>
        <family val="2"/>
      </rPr>
      <t xml:space="preserve">1 </t>
    </r>
    <r>
      <rPr>
        <sz val="12"/>
        <rFont val="ＭＳ Ｐゴシック"/>
        <family val="3"/>
        <charset val="128"/>
      </rPr>
      <t>当社が直接連結経理処理を実施している連結対象会社を集計しています。</t>
    </r>
    <phoneticPr fontId="49"/>
  </si>
  <si>
    <r>
      <rPr>
        <sz val="12"/>
        <rFont val="ＭＳ Ｐゴシック"/>
        <family val="3"/>
        <charset val="128"/>
      </rPr>
      <t>※</t>
    </r>
    <r>
      <rPr>
        <sz val="12"/>
        <rFont val="Arial"/>
        <family val="2"/>
      </rPr>
      <t xml:space="preserve">2 </t>
    </r>
    <r>
      <rPr>
        <sz val="12"/>
        <rFont val="ＭＳ Ｐゴシック"/>
        <family val="3"/>
        <charset val="128"/>
      </rPr>
      <t>海外現地法人の営業セグメントにかかる黒字額・赤字額は、各営業セグメントで認識しており、上記の会社数とは一致しません。</t>
    </r>
    <rPh sb="3" eb="5">
      <t>カイガイ</t>
    </rPh>
    <rPh sb="5" eb="7">
      <t>ゲンチ</t>
    </rPh>
    <rPh sb="7" eb="9">
      <t>ホウジン</t>
    </rPh>
    <rPh sb="10" eb="12">
      <t>エイギョウ</t>
    </rPh>
    <rPh sb="21" eb="23">
      <t>クロジ</t>
    </rPh>
    <rPh sb="23" eb="24">
      <t>ガク</t>
    </rPh>
    <rPh sb="25" eb="28">
      <t>アカジガク</t>
    </rPh>
    <rPh sb="30" eb="31">
      <t>カク</t>
    </rPh>
    <rPh sb="31" eb="33">
      <t>エイギョウ</t>
    </rPh>
    <rPh sb="39" eb="41">
      <t>ニンシキ</t>
    </rPh>
    <rPh sb="46" eb="48">
      <t>ジョウキ</t>
    </rPh>
    <rPh sb="49" eb="51">
      <t>カイシャ</t>
    </rPh>
    <rPh sb="51" eb="52">
      <t>スウ</t>
    </rPh>
    <phoneticPr fontId="49"/>
  </si>
  <si>
    <r>
      <t>10-2.</t>
    </r>
    <r>
      <rPr>
        <b/>
        <sz val="14"/>
        <rFont val="ＭＳ Ｐゴシック"/>
        <family val="3"/>
        <charset val="128"/>
      </rPr>
      <t>　黒字額・赤字額【日本基準】</t>
    </r>
    <rPh sb="6" eb="8">
      <t>クロジ</t>
    </rPh>
    <rPh sb="8" eb="9">
      <t>ガク</t>
    </rPh>
    <rPh sb="10" eb="12">
      <t>アカジ</t>
    </rPh>
    <rPh sb="12" eb="13">
      <t>ガク</t>
    </rPh>
    <rPh sb="14" eb="16">
      <t>ニホン</t>
    </rPh>
    <rPh sb="16" eb="18">
      <t>キジュン</t>
    </rPh>
    <phoneticPr fontId="2"/>
  </si>
  <si>
    <r>
      <t>11.</t>
    </r>
    <r>
      <rPr>
        <b/>
        <sz val="12.5"/>
        <rFont val="ＭＳ Ｐゴシック"/>
        <family val="3"/>
        <charset val="128"/>
      </rPr>
      <t>　主要経営指標の推移</t>
    </r>
    <phoneticPr fontId="2"/>
  </si>
  <si>
    <t>新事業計画</t>
    <rPh sb="0" eb="3">
      <t>シンジギョウ</t>
    </rPh>
    <rPh sb="3" eb="5">
      <t>ケイカク</t>
    </rPh>
    <phoneticPr fontId="2"/>
  </si>
  <si>
    <t>New Stage 2008</t>
    <phoneticPr fontId="2"/>
  </si>
  <si>
    <t>Shine 2011</t>
    <phoneticPr fontId="2"/>
  </si>
  <si>
    <r>
      <rPr>
        <sz val="13"/>
        <rFont val="ＭＳ Ｐゴシック"/>
        <family val="3"/>
        <charset val="128"/>
      </rPr>
      <t>中期経営計画</t>
    </r>
    <r>
      <rPr>
        <sz val="13"/>
        <rFont val="Arial"/>
        <family val="2"/>
      </rPr>
      <t>2014</t>
    </r>
    <rPh sb="0" eb="2">
      <t>チュウキ</t>
    </rPh>
    <rPh sb="2" eb="4">
      <t>ケイエイ</t>
    </rPh>
    <rPh sb="4" eb="6">
      <t>ケイカク</t>
    </rPh>
    <phoneticPr fontId="2"/>
  </si>
  <si>
    <r>
      <rPr>
        <sz val="13"/>
        <rFont val="ＭＳ Ｐゴシック"/>
        <family val="3"/>
        <charset val="128"/>
      </rPr>
      <t>中期経営計画</t>
    </r>
    <r>
      <rPr>
        <sz val="13"/>
        <rFont val="Arial"/>
        <family val="2"/>
      </rPr>
      <t>2017</t>
    </r>
    <rPh sb="0" eb="2">
      <t>チュウキ</t>
    </rPh>
    <rPh sb="2" eb="4">
      <t>ケイエイ</t>
    </rPh>
    <rPh sb="4" eb="6">
      <t>ケイカク</t>
    </rPh>
    <phoneticPr fontId="2"/>
  </si>
  <si>
    <r>
      <rPr>
        <sz val="13"/>
        <rFont val="ＭＳ Ｐゴシック"/>
        <family val="3"/>
        <charset val="128"/>
      </rPr>
      <t>中期経営計画</t>
    </r>
    <r>
      <rPr>
        <sz val="13"/>
        <rFont val="Arial"/>
        <family val="2"/>
      </rPr>
      <t>2020</t>
    </r>
    <rPh sb="0" eb="2">
      <t>チュウキ</t>
    </rPh>
    <rPh sb="2" eb="4">
      <t>ケイエイ</t>
    </rPh>
    <rPh sb="4" eb="6">
      <t>ケイカク</t>
    </rPh>
    <phoneticPr fontId="2"/>
  </si>
  <si>
    <r>
      <rPr>
        <sz val="13"/>
        <rFont val="ＭＳ Ｐゴシック"/>
        <family val="3"/>
        <charset val="128"/>
      </rPr>
      <t>中期経営計画</t>
    </r>
    <r>
      <rPr>
        <sz val="13"/>
        <rFont val="Arial"/>
        <family val="2"/>
      </rPr>
      <t>2023</t>
    </r>
    <rPh sb="0" eb="2">
      <t>チュウキ</t>
    </rPh>
    <rPh sb="2" eb="4">
      <t>ケイエイ</t>
    </rPh>
    <rPh sb="4" eb="6">
      <t>ケイカク</t>
    </rPh>
    <phoneticPr fontId="2"/>
  </si>
  <si>
    <r>
      <t>2003</t>
    </r>
    <r>
      <rPr>
        <sz val="13"/>
        <rFont val="ＭＳ Ｐゴシック"/>
        <family val="3"/>
        <charset val="128"/>
      </rPr>
      <t>年度　　　　　　　　　（日本基準）</t>
    </r>
    <rPh sb="4" eb="6">
      <t>ネンド</t>
    </rPh>
    <rPh sb="16" eb="18">
      <t>ニホン</t>
    </rPh>
    <rPh sb="18" eb="20">
      <t>キジュン</t>
    </rPh>
    <phoneticPr fontId="2"/>
  </si>
  <si>
    <r>
      <t>2004</t>
    </r>
    <r>
      <rPr>
        <sz val="13"/>
        <rFont val="ＭＳ Ｐゴシック"/>
        <family val="3"/>
        <charset val="128"/>
      </rPr>
      <t>年度　　　　　（日本基準）</t>
    </r>
    <rPh sb="4" eb="6">
      <t>ネンド</t>
    </rPh>
    <rPh sb="12" eb="14">
      <t>ニホン</t>
    </rPh>
    <rPh sb="14" eb="16">
      <t>キジュン</t>
    </rPh>
    <phoneticPr fontId="2"/>
  </si>
  <si>
    <r>
      <t>2005</t>
    </r>
    <r>
      <rPr>
        <sz val="13"/>
        <rFont val="ＭＳ Ｐゴシック"/>
        <family val="3"/>
        <charset val="128"/>
      </rPr>
      <t>年度　　　　　（日本基準）</t>
    </r>
    <rPh sb="4" eb="6">
      <t>ネンド</t>
    </rPh>
    <rPh sb="12" eb="14">
      <t>ニホン</t>
    </rPh>
    <rPh sb="14" eb="16">
      <t>キジュン</t>
    </rPh>
    <phoneticPr fontId="2"/>
  </si>
  <si>
    <r>
      <t>2006</t>
    </r>
    <r>
      <rPr>
        <sz val="13"/>
        <rFont val="ＭＳ Ｐゴシック"/>
        <family val="3"/>
        <charset val="128"/>
      </rPr>
      <t>年度
（日本基準）</t>
    </r>
    <rPh sb="4" eb="6">
      <t>ネンド</t>
    </rPh>
    <rPh sb="8" eb="12">
      <t>ニホンキジュン</t>
    </rPh>
    <phoneticPr fontId="2"/>
  </si>
  <si>
    <r>
      <t>2007</t>
    </r>
    <r>
      <rPr>
        <sz val="13"/>
        <rFont val="ＭＳ Ｐゴシック"/>
        <family val="3"/>
        <charset val="128"/>
      </rPr>
      <t>年度
（日本基準）</t>
    </r>
    <rPh sb="4" eb="6">
      <t>ネンド</t>
    </rPh>
    <rPh sb="8" eb="10">
      <t>ニホン</t>
    </rPh>
    <rPh sb="10" eb="12">
      <t>キジュン</t>
    </rPh>
    <phoneticPr fontId="2"/>
  </si>
  <si>
    <r>
      <t>2008</t>
    </r>
    <r>
      <rPr>
        <sz val="13"/>
        <rFont val="ＭＳ Ｐゴシック"/>
        <family val="3"/>
        <charset val="128"/>
      </rPr>
      <t>年度
（日本基準）</t>
    </r>
    <rPh sb="4" eb="6">
      <t>ネンド</t>
    </rPh>
    <rPh sb="8" eb="12">
      <t>ニホンキジュン</t>
    </rPh>
    <phoneticPr fontId="2"/>
  </si>
  <si>
    <r>
      <t>2009</t>
    </r>
    <r>
      <rPr>
        <sz val="13"/>
        <rFont val="ＭＳ Ｐゴシック"/>
        <family val="3"/>
        <charset val="128"/>
      </rPr>
      <t>年度
（日本基準）</t>
    </r>
    <rPh sb="4" eb="6">
      <t>ネンド</t>
    </rPh>
    <rPh sb="8" eb="12">
      <t>ニホンキジュン</t>
    </rPh>
    <phoneticPr fontId="2"/>
  </si>
  <si>
    <r>
      <t>2010</t>
    </r>
    <r>
      <rPr>
        <sz val="13"/>
        <rFont val="ＭＳ Ｐゴシック"/>
        <family val="3"/>
        <charset val="128"/>
      </rPr>
      <t>年度
（日本基準）</t>
    </r>
    <rPh sb="4" eb="6">
      <t>ネンド</t>
    </rPh>
    <rPh sb="8" eb="12">
      <t>ニホンキジュン</t>
    </rPh>
    <phoneticPr fontId="2"/>
  </si>
  <si>
    <r>
      <t>2011</t>
    </r>
    <r>
      <rPr>
        <sz val="13"/>
        <rFont val="ＭＳ Ｐゴシック"/>
        <family val="3"/>
        <charset val="128"/>
      </rPr>
      <t>年度
（</t>
    </r>
    <r>
      <rPr>
        <sz val="13"/>
        <rFont val="Arial"/>
        <family val="2"/>
      </rPr>
      <t>IFRS</t>
    </r>
    <r>
      <rPr>
        <sz val="13"/>
        <rFont val="ＭＳ Ｐゴシック"/>
        <family val="3"/>
        <charset val="128"/>
      </rPr>
      <t>）</t>
    </r>
    <rPh sb="4" eb="6">
      <t>ネンド</t>
    </rPh>
    <phoneticPr fontId="2"/>
  </si>
  <si>
    <r>
      <t>2012</t>
    </r>
    <r>
      <rPr>
        <sz val="13"/>
        <rFont val="ＭＳ Ｐゴシック"/>
        <family val="3"/>
        <charset val="128"/>
      </rPr>
      <t>年度
（</t>
    </r>
    <r>
      <rPr>
        <sz val="13"/>
        <rFont val="Arial"/>
        <family val="2"/>
      </rPr>
      <t>IFRS</t>
    </r>
    <r>
      <rPr>
        <sz val="13"/>
        <rFont val="ＭＳ Ｐゴシック"/>
        <family val="3"/>
        <charset val="128"/>
      </rPr>
      <t>）</t>
    </r>
    <rPh sb="4" eb="6">
      <t>ネンド</t>
    </rPh>
    <phoneticPr fontId="2"/>
  </si>
  <si>
    <r>
      <t>2013</t>
    </r>
    <r>
      <rPr>
        <sz val="12"/>
        <rFont val="ＭＳ Ｐゴシック"/>
        <family val="3"/>
        <charset val="128"/>
      </rPr>
      <t>年度　</t>
    </r>
    <r>
      <rPr>
        <sz val="12"/>
        <rFont val="ＭＳ Ｐゴシック"/>
        <family val="3"/>
        <charset val="128"/>
      </rPr>
      <t xml:space="preserve">
（</t>
    </r>
    <r>
      <rPr>
        <sz val="12"/>
        <rFont val="Arial"/>
        <family val="2"/>
      </rPr>
      <t>IFRS)</t>
    </r>
    <rPh sb="4" eb="5">
      <t>ネン</t>
    </rPh>
    <rPh sb="5" eb="6">
      <t>ド</t>
    </rPh>
    <phoneticPr fontId="2"/>
  </si>
  <si>
    <r>
      <t>2014</t>
    </r>
    <r>
      <rPr>
        <sz val="12"/>
        <rFont val="ＭＳ Ｐゴシック"/>
        <family val="3"/>
        <charset val="128"/>
      </rPr>
      <t>年度　</t>
    </r>
    <r>
      <rPr>
        <sz val="12"/>
        <rFont val="ＭＳ Ｐゴシック"/>
        <family val="3"/>
        <charset val="128"/>
      </rPr>
      <t xml:space="preserve">
（</t>
    </r>
    <r>
      <rPr>
        <sz val="12"/>
        <rFont val="Arial"/>
        <family val="2"/>
      </rPr>
      <t>IFRS)</t>
    </r>
    <rPh sb="4" eb="5">
      <t>ネン</t>
    </rPh>
    <rPh sb="5" eb="6">
      <t>ド</t>
    </rPh>
    <phoneticPr fontId="2"/>
  </si>
  <si>
    <r>
      <t>2015</t>
    </r>
    <r>
      <rPr>
        <sz val="12"/>
        <rFont val="ＭＳ Ｐゴシック"/>
        <family val="3"/>
        <charset val="128"/>
      </rPr>
      <t>年度　</t>
    </r>
    <r>
      <rPr>
        <sz val="12"/>
        <rFont val="ＭＳ Ｐゴシック"/>
        <family val="3"/>
        <charset val="128"/>
      </rPr>
      <t xml:space="preserve">
（</t>
    </r>
    <r>
      <rPr>
        <sz val="12"/>
        <rFont val="Arial"/>
        <family val="2"/>
      </rPr>
      <t>IFRS)</t>
    </r>
    <rPh sb="4" eb="5">
      <t>ネン</t>
    </rPh>
    <rPh sb="5" eb="6">
      <t>ド</t>
    </rPh>
    <phoneticPr fontId="2"/>
  </si>
  <si>
    <r>
      <t>2016</t>
    </r>
    <r>
      <rPr>
        <sz val="12"/>
        <rFont val="ＭＳ Ｐゴシック"/>
        <family val="3"/>
        <charset val="128"/>
      </rPr>
      <t>年度　</t>
    </r>
    <r>
      <rPr>
        <sz val="12"/>
        <rFont val="ＭＳ Ｐゴシック"/>
        <family val="3"/>
        <charset val="128"/>
      </rPr>
      <t xml:space="preserve">
（</t>
    </r>
    <r>
      <rPr>
        <sz val="12"/>
        <rFont val="Arial"/>
        <family val="2"/>
      </rPr>
      <t>IFRS)</t>
    </r>
    <rPh sb="4" eb="5">
      <t>ネン</t>
    </rPh>
    <rPh sb="5" eb="6">
      <t>ド</t>
    </rPh>
    <phoneticPr fontId="2"/>
  </si>
  <si>
    <r>
      <t>2017</t>
    </r>
    <r>
      <rPr>
        <sz val="12"/>
        <rFont val="ＭＳ Ｐゴシック"/>
        <family val="3"/>
        <charset val="128"/>
      </rPr>
      <t xml:space="preserve">年度　
</t>
    </r>
    <r>
      <rPr>
        <sz val="12"/>
        <rFont val="ＭＳ Ｐゴシック"/>
        <family val="3"/>
        <charset val="128"/>
      </rPr>
      <t>（</t>
    </r>
    <r>
      <rPr>
        <sz val="12"/>
        <rFont val="Arial"/>
        <family val="2"/>
      </rPr>
      <t>IFRS)</t>
    </r>
    <rPh sb="4" eb="5">
      <t>ネン</t>
    </rPh>
    <rPh sb="5" eb="6">
      <t>ド</t>
    </rPh>
    <phoneticPr fontId="2"/>
  </si>
  <si>
    <r>
      <t>2018</t>
    </r>
    <r>
      <rPr>
        <sz val="12"/>
        <rFont val="ＭＳ Ｐゴシック"/>
        <family val="3"/>
        <charset val="128"/>
      </rPr>
      <t>年度　</t>
    </r>
    <r>
      <rPr>
        <sz val="12"/>
        <rFont val="ＭＳ Ｐゴシック"/>
        <family val="3"/>
        <charset val="128"/>
      </rPr>
      <t xml:space="preserve">
（</t>
    </r>
    <r>
      <rPr>
        <sz val="12"/>
        <rFont val="Arial"/>
        <family val="2"/>
      </rPr>
      <t>IFRS)</t>
    </r>
    <rPh sb="4" eb="5">
      <t>ネン</t>
    </rPh>
    <rPh sb="5" eb="6">
      <t>ド</t>
    </rPh>
    <phoneticPr fontId="2"/>
  </si>
  <si>
    <r>
      <t>2019</t>
    </r>
    <r>
      <rPr>
        <sz val="13"/>
        <rFont val="ＭＳ Ｐゴシック"/>
        <family val="3"/>
        <charset val="128"/>
      </rPr>
      <t>年度　
（</t>
    </r>
    <r>
      <rPr>
        <sz val="13"/>
        <rFont val="Arial"/>
        <family val="2"/>
      </rPr>
      <t>IFRS)</t>
    </r>
    <r>
      <rPr>
        <sz val="12"/>
        <rFont val="Arial"/>
        <family val="2"/>
      </rPr>
      <t/>
    </r>
    <rPh sb="4" eb="5">
      <t>ネン</t>
    </rPh>
    <rPh sb="5" eb="6">
      <t>ド</t>
    </rPh>
    <phoneticPr fontId="2"/>
  </si>
  <si>
    <r>
      <t>2020</t>
    </r>
    <r>
      <rPr>
        <sz val="13"/>
        <rFont val="ＭＳ Ｐゴシック"/>
        <family val="3"/>
        <charset val="128"/>
      </rPr>
      <t>年度
　（</t>
    </r>
    <r>
      <rPr>
        <sz val="13"/>
        <rFont val="Arial"/>
        <family val="2"/>
      </rPr>
      <t>IFRS)</t>
    </r>
    <rPh sb="4" eb="5">
      <t>ネン</t>
    </rPh>
    <rPh sb="5" eb="6">
      <t>ド</t>
    </rPh>
    <phoneticPr fontId="2"/>
  </si>
  <si>
    <r>
      <t>2021</t>
    </r>
    <r>
      <rPr>
        <sz val="12"/>
        <rFont val="ＭＳ Ｐゴシック"/>
        <family val="3"/>
        <charset val="128"/>
      </rPr>
      <t>年度　</t>
    </r>
    <r>
      <rPr>
        <sz val="12"/>
        <rFont val="Arial"/>
        <family val="2"/>
      </rPr>
      <t xml:space="preserve">
</t>
    </r>
    <r>
      <rPr>
        <sz val="12"/>
        <rFont val="ＭＳ Ｐゴシック"/>
        <family val="3"/>
        <charset val="128"/>
      </rPr>
      <t>（</t>
    </r>
    <r>
      <rPr>
        <sz val="12"/>
        <rFont val="Arial"/>
        <family val="2"/>
      </rPr>
      <t>IFRS)</t>
    </r>
    <rPh sb="4" eb="5">
      <t>ネン</t>
    </rPh>
    <rPh sb="5" eb="6">
      <t>ド</t>
    </rPh>
    <phoneticPr fontId="2"/>
  </si>
  <si>
    <r>
      <t>2022</t>
    </r>
    <r>
      <rPr>
        <sz val="12"/>
        <rFont val="ＭＳ Ｐゴシック"/>
        <family val="3"/>
        <charset val="128"/>
      </rPr>
      <t>年度</t>
    </r>
    <r>
      <rPr>
        <sz val="12"/>
        <rFont val="Arial"/>
        <family val="2"/>
      </rPr>
      <t xml:space="preserve">
</t>
    </r>
    <r>
      <rPr>
        <sz val="12"/>
        <rFont val="ＭＳ Ｐゴシック"/>
        <family val="3"/>
        <charset val="128"/>
      </rPr>
      <t>（</t>
    </r>
    <r>
      <rPr>
        <sz val="12"/>
        <rFont val="Arial"/>
        <family val="2"/>
      </rPr>
      <t>IFRS)</t>
    </r>
    <rPh sb="4" eb="5">
      <t>ネン</t>
    </rPh>
    <rPh sb="5" eb="6">
      <t>ド</t>
    </rPh>
    <phoneticPr fontId="2"/>
  </si>
  <si>
    <t>当期純損益</t>
    <rPh sb="0" eb="2">
      <t>トウキ</t>
    </rPh>
    <rPh sb="2" eb="5">
      <t>ジュンソンエキ</t>
    </rPh>
    <phoneticPr fontId="2"/>
  </si>
  <si>
    <t>自己資本</t>
    <rPh sb="0" eb="2">
      <t>ジコ</t>
    </rPh>
    <rPh sb="2" eb="4">
      <t>シホン</t>
    </rPh>
    <phoneticPr fontId="2"/>
  </si>
  <si>
    <r>
      <t>自己資本比率</t>
    </r>
    <r>
      <rPr>
        <sz val="13"/>
        <rFont val="Arial"/>
        <family val="2"/>
      </rPr>
      <t xml:space="preserve"> (%)</t>
    </r>
    <rPh sb="0" eb="2">
      <t>ジコ</t>
    </rPh>
    <rPh sb="2" eb="4">
      <t>シホン</t>
    </rPh>
    <rPh sb="4" eb="6">
      <t>ヒリツ</t>
    </rPh>
    <phoneticPr fontId="2"/>
  </si>
  <si>
    <r>
      <t>有利子負債</t>
    </r>
    <r>
      <rPr>
        <sz val="13"/>
        <rFont val="Arial"/>
        <family val="2"/>
      </rPr>
      <t xml:space="preserve"> (</t>
    </r>
    <r>
      <rPr>
        <sz val="13"/>
        <rFont val="ＭＳ Ｐゴシック"/>
        <family val="3"/>
        <charset val="128"/>
      </rPr>
      <t>グロス</t>
    </r>
    <r>
      <rPr>
        <sz val="13"/>
        <rFont val="Arial"/>
        <family val="2"/>
      </rPr>
      <t>)</t>
    </r>
    <r>
      <rPr>
        <sz val="13"/>
        <rFont val="ＭＳ Ｐゴシック"/>
        <family val="3"/>
        <charset val="128"/>
      </rPr>
      <t>※</t>
    </r>
    <r>
      <rPr>
        <sz val="13"/>
        <rFont val="Arial"/>
        <family val="2"/>
      </rPr>
      <t>1</t>
    </r>
    <rPh sb="0" eb="1">
      <t>ユウ</t>
    </rPh>
    <rPh sb="1" eb="3">
      <t>リシ</t>
    </rPh>
    <rPh sb="3" eb="5">
      <t>フサイ</t>
    </rPh>
    <phoneticPr fontId="2"/>
  </si>
  <si>
    <r>
      <t>有利子負債</t>
    </r>
    <r>
      <rPr>
        <sz val="13"/>
        <rFont val="Arial"/>
        <family val="2"/>
      </rPr>
      <t xml:space="preserve"> (</t>
    </r>
    <r>
      <rPr>
        <sz val="13"/>
        <rFont val="ＭＳ Ｐゴシック"/>
        <family val="3"/>
        <charset val="128"/>
      </rPr>
      <t>ネット</t>
    </r>
    <r>
      <rPr>
        <sz val="13"/>
        <rFont val="Arial"/>
        <family val="2"/>
      </rPr>
      <t>)</t>
    </r>
    <r>
      <rPr>
        <sz val="13"/>
        <rFont val="ＭＳ Ｐゴシック"/>
        <family val="3"/>
        <charset val="128"/>
      </rPr>
      <t>※</t>
    </r>
    <r>
      <rPr>
        <sz val="13"/>
        <rFont val="Arial"/>
        <family val="2"/>
      </rPr>
      <t>1</t>
    </r>
    <rPh sb="0" eb="1">
      <t>ユウ</t>
    </rPh>
    <rPh sb="1" eb="3">
      <t>リシ</t>
    </rPh>
    <rPh sb="3" eb="5">
      <t>フサイ</t>
    </rPh>
    <phoneticPr fontId="2"/>
  </si>
  <si>
    <r>
      <t>DER</t>
    </r>
    <r>
      <rPr>
        <sz val="13"/>
        <rFont val="ＭＳ Ｐゴシック"/>
        <family val="3"/>
        <charset val="128"/>
      </rPr>
      <t>（グロス）（倍）</t>
    </r>
    <rPh sb="9" eb="10">
      <t>バイ</t>
    </rPh>
    <phoneticPr fontId="2"/>
  </si>
  <si>
    <r>
      <t>DER</t>
    </r>
    <r>
      <rPr>
        <sz val="13"/>
        <rFont val="ＭＳ Ｐゴシック"/>
        <family val="3"/>
        <charset val="128"/>
      </rPr>
      <t>（ネット）（倍）</t>
    </r>
    <rPh sb="9" eb="10">
      <t>バイ</t>
    </rPh>
    <phoneticPr fontId="2"/>
  </si>
  <si>
    <r>
      <rPr>
        <sz val="14"/>
        <rFont val="ＭＳ Ｐゴシック"/>
        <family val="3"/>
        <charset val="128"/>
      </rPr>
      <t>※</t>
    </r>
    <r>
      <rPr>
        <sz val="14"/>
        <rFont val="Arial"/>
        <family val="2"/>
      </rPr>
      <t>1 2019</t>
    </r>
    <r>
      <rPr>
        <sz val="14"/>
        <rFont val="ＭＳ Ｐゴシック"/>
        <family val="3"/>
        <charset val="128"/>
      </rPr>
      <t>年度以降の</t>
    </r>
    <r>
      <rPr>
        <sz val="14"/>
        <rFont val="Arial"/>
        <family val="2"/>
      </rPr>
      <t>GROSS</t>
    </r>
    <r>
      <rPr>
        <sz val="14"/>
        <rFont val="ＭＳ Ｐゴシック"/>
        <family val="3"/>
        <charset val="128"/>
      </rPr>
      <t>有利子負債、</t>
    </r>
    <r>
      <rPr>
        <sz val="14"/>
        <rFont val="Arial"/>
        <family val="2"/>
      </rPr>
      <t>NET</t>
    </r>
    <r>
      <rPr>
        <sz val="14"/>
        <rFont val="ＭＳ Ｐゴシック"/>
        <family val="3"/>
        <charset val="128"/>
      </rPr>
      <t>有利子負債の計算には、「リース負債</t>
    </r>
    <r>
      <rPr>
        <sz val="14"/>
        <rFont val="Arial"/>
        <family val="2"/>
      </rPr>
      <t>(</t>
    </r>
    <r>
      <rPr>
        <sz val="14"/>
        <rFont val="ＭＳ Ｐゴシック"/>
        <family val="3"/>
        <charset val="128"/>
      </rPr>
      <t>流動・非流動</t>
    </r>
    <r>
      <rPr>
        <sz val="14"/>
        <rFont val="Arial"/>
        <family val="2"/>
      </rPr>
      <t>)</t>
    </r>
    <r>
      <rPr>
        <sz val="14"/>
        <rFont val="ＭＳ Ｐゴシック"/>
        <family val="3"/>
        <charset val="128"/>
      </rPr>
      <t>」を含めておりません。</t>
    </r>
    <rPh sb="7" eb="8">
      <t>ネン</t>
    </rPh>
    <rPh sb="8" eb="9">
      <t>ド</t>
    </rPh>
    <rPh sb="9" eb="11">
      <t>イコウ</t>
    </rPh>
    <rPh sb="17" eb="18">
      <t>ユウ</t>
    </rPh>
    <rPh sb="18" eb="20">
      <t>リシ</t>
    </rPh>
    <rPh sb="20" eb="22">
      <t>フサイ</t>
    </rPh>
    <rPh sb="26" eb="27">
      <t>ユウ</t>
    </rPh>
    <rPh sb="27" eb="29">
      <t>リシ</t>
    </rPh>
    <rPh sb="29" eb="31">
      <t>フサイ</t>
    </rPh>
    <rPh sb="32" eb="34">
      <t>ケイサン</t>
    </rPh>
    <rPh sb="41" eb="43">
      <t>フサイ</t>
    </rPh>
    <rPh sb="44" eb="46">
      <t>リュウドウ</t>
    </rPh>
    <rPh sb="47" eb="48">
      <t>ヒ</t>
    </rPh>
    <rPh sb="48" eb="50">
      <t>リュウドウ</t>
    </rPh>
    <rPh sb="53" eb="54">
      <t>フク</t>
    </rPh>
    <phoneticPr fontId="2"/>
  </si>
  <si>
    <r>
      <t>12.</t>
    </r>
    <r>
      <rPr>
        <b/>
        <sz val="12.5"/>
        <rFont val="ＭＳ Ｐゴシック"/>
        <family val="3"/>
        <charset val="128"/>
      </rPr>
      <t>　株価関連指標の推移　</t>
    </r>
    <phoneticPr fontId="2"/>
  </si>
  <si>
    <r>
      <t>2019年度　
（IFRS)</t>
    </r>
    <r>
      <rPr>
        <sz val="12"/>
        <rFont val="Arial"/>
        <family val="2"/>
      </rPr>
      <t/>
    </r>
    <rPh sb="4" eb="5">
      <t>ネン</t>
    </rPh>
    <rPh sb="5" eb="6">
      <t>ド</t>
    </rPh>
    <phoneticPr fontId="2"/>
  </si>
  <si>
    <r>
      <t>2020</t>
    </r>
    <r>
      <rPr>
        <sz val="13"/>
        <rFont val="ＭＳ Ｐゴシック"/>
        <family val="3"/>
        <charset val="128"/>
      </rPr>
      <t>年度
（</t>
    </r>
    <r>
      <rPr>
        <sz val="13"/>
        <rFont val="Arial"/>
        <family val="2"/>
      </rPr>
      <t>IFRS)</t>
    </r>
    <rPh sb="4" eb="5">
      <t>ネン</t>
    </rPh>
    <rPh sb="5" eb="6">
      <t>ド</t>
    </rPh>
    <phoneticPr fontId="2"/>
  </si>
  <si>
    <r>
      <t>2021</t>
    </r>
    <r>
      <rPr>
        <sz val="12"/>
        <rFont val="ＭＳ Ｐゴシック"/>
        <family val="3"/>
        <charset val="128"/>
      </rPr>
      <t>年度　
（</t>
    </r>
    <r>
      <rPr>
        <sz val="12"/>
        <rFont val="Arial"/>
        <family val="2"/>
      </rPr>
      <t>IFRS)</t>
    </r>
    <rPh sb="4" eb="5">
      <t>ネン</t>
    </rPh>
    <rPh sb="5" eb="6">
      <t>ド</t>
    </rPh>
    <phoneticPr fontId="2"/>
  </si>
  <si>
    <r>
      <t>2023</t>
    </r>
    <r>
      <rPr>
        <sz val="12"/>
        <rFont val="ＭＳ Ｐゴシック"/>
        <family val="3"/>
        <charset val="128"/>
      </rPr>
      <t>年度</t>
    </r>
    <r>
      <rPr>
        <sz val="12"/>
        <rFont val="Arial"/>
        <family val="2"/>
      </rPr>
      <t xml:space="preserve">
</t>
    </r>
    <r>
      <rPr>
        <sz val="12"/>
        <rFont val="ＭＳ Ｐゴシック"/>
        <family val="3"/>
        <charset val="128"/>
      </rPr>
      <t>（</t>
    </r>
    <r>
      <rPr>
        <sz val="12"/>
        <rFont val="Arial"/>
        <family val="2"/>
      </rPr>
      <t>IFRS)</t>
    </r>
    <rPh sb="4" eb="5">
      <t>ネン</t>
    </rPh>
    <rPh sb="5" eb="6">
      <t>ド</t>
    </rPh>
    <phoneticPr fontId="2"/>
  </si>
  <si>
    <t>当社株価</t>
    <rPh sb="0" eb="2">
      <t>トウシャ</t>
    </rPh>
    <rPh sb="2" eb="4">
      <t>カブカ</t>
    </rPh>
    <phoneticPr fontId="2"/>
  </si>
  <si>
    <t>終値</t>
    <rPh sb="0" eb="2">
      <t>オワリネ</t>
    </rPh>
    <phoneticPr fontId="2"/>
  </si>
  <si>
    <t>最高値</t>
    <rPh sb="0" eb="3">
      <t>サイタカネ</t>
    </rPh>
    <phoneticPr fontId="2"/>
  </si>
  <si>
    <t>　　　　　最安値</t>
    <rPh sb="5" eb="6">
      <t>サイ</t>
    </rPh>
    <rPh sb="6" eb="8">
      <t>ヤスネ</t>
    </rPh>
    <phoneticPr fontId="2"/>
  </si>
  <si>
    <t>日経平均　終値</t>
    <rPh sb="0" eb="2">
      <t>ニッケイ</t>
    </rPh>
    <rPh sb="2" eb="4">
      <t>ヘイキン</t>
    </rPh>
    <rPh sb="5" eb="7">
      <t>オワリネ</t>
    </rPh>
    <phoneticPr fontId="2"/>
  </si>
  <si>
    <t>期中平均株式数（普通株）</t>
    <rPh sb="0" eb="2">
      <t>キチュウ</t>
    </rPh>
    <rPh sb="2" eb="4">
      <t>ヘイキン</t>
    </rPh>
    <rPh sb="4" eb="7">
      <t>カブシキスウ</t>
    </rPh>
    <rPh sb="8" eb="10">
      <t>フツウ</t>
    </rPh>
    <rPh sb="10" eb="11">
      <t>カブ</t>
    </rPh>
    <phoneticPr fontId="2"/>
  </si>
  <si>
    <t>期中平均株式数（優先株）</t>
    <rPh sb="0" eb="2">
      <t>キチュウ</t>
    </rPh>
    <rPh sb="2" eb="4">
      <t>ヘイキン</t>
    </rPh>
    <rPh sb="4" eb="7">
      <t>カブシキスウ</t>
    </rPh>
    <rPh sb="8" eb="10">
      <t>ユウセン</t>
    </rPh>
    <rPh sb="10" eb="11">
      <t>カブ</t>
    </rPh>
    <phoneticPr fontId="2"/>
  </si>
  <si>
    <t>期末発行済株式総数（普通株）</t>
    <rPh sb="0" eb="2">
      <t>キマツ</t>
    </rPh>
    <rPh sb="2" eb="4">
      <t>ハッコウ</t>
    </rPh>
    <rPh sb="4" eb="5">
      <t>ズ</t>
    </rPh>
    <rPh sb="5" eb="7">
      <t>カブシキ</t>
    </rPh>
    <rPh sb="7" eb="9">
      <t>ソウスウ</t>
    </rPh>
    <rPh sb="10" eb="12">
      <t>フツウ</t>
    </rPh>
    <rPh sb="12" eb="13">
      <t>カブ</t>
    </rPh>
    <phoneticPr fontId="2"/>
  </si>
  <si>
    <t>期末発行済株式総数（優先株）</t>
    <rPh sb="0" eb="2">
      <t>キマツ</t>
    </rPh>
    <rPh sb="2" eb="4">
      <t>ハッコウ</t>
    </rPh>
    <rPh sb="4" eb="5">
      <t>ズ</t>
    </rPh>
    <rPh sb="5" eb="7">
      <t>カブシキ</t>
    </rPh>
    <rPh sb="7" eb="9">
      <t>ソウスウ</t>
    </rPh>
    <rPh sb="10" eb="12">
      <t>ユウセン</t>
    </rPh>
    <rPh sb="12" eb="13">
      <t>カブ</t>
    </rPh>
    <phoneticPr fontId="2"/>
  </si>
  <si>
    <r>
      <t>1</t>
    </r>
    <r>
      <rPr>
        <sz val="13"/>
        <rFont val="ＭＳ Ｐゴシック"/>
        <family val="3"/>
        <charset val="128"/>
      </rPr>
      <t>株当たり当期純損益</t>
    </r>
    <r>
      <rPr>
        <sz val="13"/>
        <rFont val="Arial"/>
        <family val="2"/>
      </rPr>
      <t xml:space="preserve"> (EPS)</t>
    </r>
    <rPh sb="8" eb="10">
      <t>ソンエキ</t>
    </rPh>
    <phoneticPr fontId="2"/>
  </si>
  <si>
    <r>
      <t>1</t>
    </r>
    <r>
      <rPr>
        <sz val="13"/>
        <rFont val="ＭＳ Ｐゴシック"/>
        <family val="3"/>
        <charset val="128"/>
      </rPr>
      <t>株当たり純資産額</t>
    </r>
    <r>
      <rPr>
        <sz val="13"/>
        <rFont val="Arial"/>
        <family val="2"/>
      </rPr>
      <t xml:space="preserve"> (BPS)</t>
    </r>
    <rPh sb="1" eb="2">
      <t>カブ</t>
    </rPh>
    <rPh sb="2" eb="3">
      <t>ア</t>
    </rPh>
    <rPh sb="5" eb="6">
      <t>ジュン</t>
    </rPh>
    <rPh sb="6" eb="8">
      <t>シサン</t>
    </rPh>
    <rPh sb="8" eb="9">
      <t>ガク</t>
    </rPh>
    <phoneticPr fontId="2"/>
  </si>
  <si>
    <r>
      <rPr>
        <sz val="13"/>
        <rFont val="ＭＳ Ｐゴシック"/>
        <family val="3"/>
        <charset val="128"/>
        <scheme val="major"/>
      </rPr>
      <t>（株式併合考慮後）</t>
    </r>
    <r>
      <rPr>
        <sz val="13"/>
        <rFont val="Yu Gothic"/>
        <family val="2"/>
        <charset val="128"/>
      </rPr>
      <t xml:space="preserve">
</t>
    </r>
    <r>
      <rPr>
        <sz val="13"/>
        <rFont val="Arial"/>
        <family val="2"/>
      </rPr>
      <t>1</t>
    </r>
    <r>
      <rPr>
        <sz val="13"/>
        <rFont val="ＭＳ Ｐゴシック"/>
        <family val="3"/>
        <charset val="128"/>
      </rPr>
      <t>株当たり当期純損益</t>
    </r>
    <r>
      <rPr>
        <sz val="13"/>
        <rFont val="Arial"/>
        <family val="2"/>
      </rPr>
      <t xml:space="preserve"> (EPS)</t>
    </r>
    <r>
      <rPr>
        <sz val="13"/>
        <rFont val="ＭＳ Ｐゴシック"/>
        <family val="2"/>
        <charset val="128"/>
      </rPr>
      <t>※</t>
    </r>
    <r>
      <rPr>
        <sz val="13"/>
        <rFont val="Arial"/>
        <family val="2"/>
      </rPr>
      <t>2</t>
    </r>
    <rPh sb="1" eb="3">
      <t>カブシキ</t>
    </rPh>
    <rPh sb="3" eb="5">
      <t>ヘイゴウ</t>
    </rPh>
    <rPh sb="5" eb="7">
      <t>コウリョ</t>
    </rPh>
    <rPh sb="7" eb="8">
      <t>ゴ</t>
    </rPh>
    <rPh sb="18" eb="20">
      <t>ソンエキ</t>
    </rPh>
    <phoneticPr fontId="2"/>
  </si>
  <si>
    <r>
      <rPr>
        <sz val="13"/>
        <rFont val="ＭＳ Ｐゴシック"/>
        <family val="3"/>
        <charset val="128"/>
        <scheme val="major"/>
      </rPr>
      <t>（株式併合考慮後）</t>
    </r>
    <r>
      <rPr>
        <sz val="13"/>
        <rFont val="Arial"/>
        <family val="2"/>
      </rPr>
      <t xml:space="preserve">
1</t>
    </r>
    <r>
      <rPr>
        <sz val="13"/>
        <rFont val="ＭＳ Ｐゴシック"/>
        <family val="3"/>
        <charset val="128"/>
      </rPr>
      <t>株当たり純資産額</t>
    </r>
    <r>
      <rPr>
        <sz val="13"/>
        <rFont val="Arial"/>
        <family val="2"/>
      </rPr>
      <t xml:space="preserve"> (BPS)</t>
    </r>
    <r>
      <rPr>
        <sz val="13"/>
        <rFont val="Yu Gothic"/>
        <family val="2"/>
        <charset val="128"/>
      </rPr>
      <t>※</t>
    </r>
    <r>
      <rPr>
        <sz val="13"/>
        <rFont val="Arial"/>
        <family val="2"/>
      </rPr>
      <t>2</t>
    </r>
    <rPh sb="1" eb="5">
      <t>カブシキヘイゴウ</t>
    </rPh>
    <rPh sb="5" eb="7">
      <t>コウリョ</t>
    </rPh>
    <rPh sb="7" eb="8">
      <t>ゴ</t>
    </rPh>
    <rPh sb="11" eb="12">
      <t>カブ</t>
    </rPh>
    <rPh sb="12" eb="13">
      <t>ア</t>
    </rPh>
    <rPh sb="15" eb="16">
      <t>ジュン</t>
    </rPh>
    <rPh sb="16" eb="18">
      <t>シサン</t>
    </rPh>
    <rPh sb="18" eb="19">
      <t>ガク</t>
    </rPh>
    <phoneticPr fontId="2"/>
  </si>
  <si>
    <r>
      <rPr>
        <sz val="11"/>
        <rFont val="ＭＳ Ｐゴシック"/>
        <family val="2"/>
        <charset val="128"/>
      </rPr>
      <t>※２　</t>
    </r>
    <r>
      <rPr>
        <sz val="11"/>
        <rFont val="Arial"/>
        <family val="2"/>
      </rPr>
      <t>2021</t>
    </r>
    <r>
      <rPr>
        <sz val="11"/>
        <rFont val="ＭＳ Ｐゴシック"/>
        <family val="2"/>
        <charset val="128"/>
      </rPr>
      <t>年</t>
    </r>
    <r>
      <rPr>
        <sz val="11"/>
        <rFont val="Arial"/>
        <family val="2"/>
      </rPr>
      <t>10</t>
    </r>
    <r>
      <rPr>
        <sz val="11"/>
        <rFont val="ＭＳ Ｐゴシック"/>
        <family val="2"/>
        <charset val="128"/>
      </rPr>
      <t>月</t>
    </r>
    <r>
      <rPr>
        <sz val="11"/>
        <rFont val="Arial"/>
        <family val="2"/>
      </rPr>
      <t>1</t>
    </r>
    <r>
      <rPr>
        <sz val="11"/>
        <rFont val="ＭＳ Ｐゴシック"/>
        <family val="2"/>
        <charset val="128"/>
      </rPr>
      <t>日を効力発生日とする株式</t>
    </r>
    <r>
      <rPr>
        <sz val="11"/>
        <rFont val="Arial"/>
        <family val="2"/>
      </rPr>
      <t>5</t>
    </r>
    <r>
      <rPr>
        <sz val="11"/>
        <rFont val="ＭＳ Ｐゴシック"/>
        <family val="2"/>
        <charset val="128"/>
      </rPr>
      <t>株につき</t>
    </r>
    <r>
      <rPr>
        <sz val="11"/>
        <rFont val="Arial"/>
        <family val="2"/>
      </rPr>
      <t>1</t>
    </r>
    <r>
      <rPr>
        <sz val="11"/>
        <rFont val="ＭＳ Ｐゴシック"/>
        <family val="2"/>
        <charset val="128"/>
      </rPr>
      <t>株の株式併合を実施いたしました。当該株式併合前の</t>
    </r>
    <r>
      <rPr>
        <sz val="11"/>
        <rFont val="Arial"/>
        <family val="2"/>
      </rPr>
      <t>1</t>
    </r>
    <r>
      <rPr>
        <sz val="11"/>
        <rFont val="ＭＳ Ｐゴシック"/>
        <family val="2"/>
        <charset val="128"/>
      </rPr>
      <t>株当たり当期純利益、</t>
    </r>
    <r>
      <rPr>
        <sz val="11"/>
        <rFont val="Arial"/>
        <family val="2"/>
      </rPr>
      <t>1</t>
    </r>
    <r>
      <rPr>
        <sz val="11"/>
        <rFont val="ＭＳ Ｐゴシック"/>
        <family val="2"/>
        <charset val="128"/>
      </rPr>
      <t>株当たり純資産につきましても、参考として遡って当該株式併合の影響を考慮した金額を記載しております。</t>
    </r>
    <rPh sb="46" eb="48">
      <t>トウガイ</t>
    </rPh>
    <phoneticPr fontId="2"/>
  </si>
  <si>
    <r>
      <t>2024</t>
    </r>
    <r>
      <rPr>
        <sz val="14"/>
        <rFont val="ＭＳ Ｐゴシック"/>
        <family val="3"/>
        <charset val="128"/>
      </rPr>
      <t>年度</t>
    </r>
    <rPh sb="4" eb="6">
      <t>ネンド</t>
    </rPh>
    <phoneticPr fontId="2"/>
  </si>
  <si>
    <r>
      <t>2024</t>
    </r>
    <r>
      <rPr>
        <sz val="14"/>
        <rFont val="ＭＳ Ｐゴシック"/>
        <family val="3"/>
        <charset val="128"/>
      </rPr>
      <t>年度</t>
    </r>
    <phoneticPr fontId="2"/>
  </si>
  <si>
    <r>
      <t>2024</t>
    </r>
    <r>
      <rPr>
        <sz val="14"/>
        <rFont val="ＭＳ ゴシック"/>
        <family val="3"/>
        <charset val="128"/>
      </rPr>
      <t>年度</t>
    </r>
    <rPh sb="4" eb="6">
      <t>ネンド</t>
    </rPh>
    <phoneticPr fontId="2"/>
  </si>
  <si>
    <t>第４四半期</t>
    <phoneticPr fontId="2"/>
  </si>
  <si>
    <t>2024年度</t>
    <rPh sb="4" eb="6">
      <t>ネンド</t>
    </rPh>
    <phoneticPr fontId="2"/>
  </si>
  <si>
    <t>航空・社会インフラ</t>
    <rPh sb="0" eb="2">
      <t>コウクウ</t>
    </rPh>
    <rPh sb="3" eb="5">
      <t>シャカイ</t>
    </rPh>
    <phoneticPr fontId="2"/>
  </si>
  <si>
    <t>エネルギー・ヘルスケア</t>
    <phoneticPr fontId="2"/>
  </si>
  <si>
    <r>
      <t>2024</t>
    </r>
    <r>
      <rPr>
        <sz val="12"/>
        <rFont val="ＭＳ Ｐゴシック"/>
        <family val="3"/>
        <charset val="128"/>
      </rPr>
      <t>年度</t>
    </r>
    <rPh sb="4" eb="6">
      <t>ネンド</t>
    </rPh>
    <phoneticPr fontId="2"/>
  </si>
  <si>
    <r>
      <rPr>
        <sz val="13"/>
        <rFont val="ＭＳ Ｐゴシック"/>
        <family val="3"/>
        <charset val="128"/>
      </rPr>
      <t>中期経営計画</t>
    </r>
    <r>
      <rPr>
        <sz val="13"/>
        <rFont val="Arial"/>
        <family val="2"/>
      </rPr>
      <t>2026</t>
    </r>
    <rPh sb="0" eb="2">
      <t>チュウキ</t>
    </rPh>
    <rPh sb="2" eb="4">
      <t>ケイエイ</t>
    </rPh>
    <rPh sb="4" eb="6">
      <t>ケイカク</t>
    </rPh>
    <phoneticPr fontId="2"/>
  </si>
  <si>
    <r>
      <t>2024</t>
    </r>
    <r>
      <rPr>
        <sz val="12"/>
        <rFont val="ＭＳ Ｐゴシック"/>
        <family val="3"/>
        <charset val="128"/>
      </rPr>
      <t>年度　</t>
    </r>
    <r>
      <rPr>
        <sz val="12"/>
        <rFont val="Arial"/>
        <family val="2"/>
      </rPr>
      <t xml:space="preserve">
</t>
    </r>
    <r>
      <rPr>
        <sz val="12"/>
        <rFont val="ＭＳ Ｐゴシック"/>
        <family val="3"/>
        <charset val="128"/>
      </rPr>
      <t>（</t>
    </r>
    <r>
      <rPr>
        <sz val="12"/>
        <rFont val="Arial"/>
        <family val="2"/>
      </rPr>
      <t>IFRS)</t>
    </r>
    <rPh sb="4" eb="5">
      <t>ネン</t>
    </rPh>
    <rPh sb="5" eb="6">
      <t>ド</t>
    </rPh>
    <phoneticPr fontId="2"/>
  </si>
  <si>
    <r>
      <t>2024</t>
    </r>
    <r>
      <rPr>
        <sz val="12"/>
        <rFont val="ＭＳ Ｐゴシック"/>
        <family val="3"/>
        <charset val="128"/>
      </rPr>
      <t>年度　
（</t>
    </r>
    <r>
      <rPr>
        <sz val="12"/>
        <rFont val="Arial"/>
        <family val="2"/>
      </rPr>
      <t>IFRS)</t>
    </r>
    <rPh sb="4" eb="5">
      <t>ネン</t>
    </rPh>
    <rPh sb="5" eb="6">
      <t>ド</t>
    </rPh>
    <phoneticPr fontId="2"/>
  </si>
  <si>
    <t>-</t>
    <phoneticPr fontId="2"/>
  </si>
  <si>
    <t>-</t>
    <phoneticPr fontId="2"/>
  </si>
  <si>
    <t>－</t>
    <phoneticPr fontId="2"/>
  </si>
  <si>
    <r>
      <t>2024</t>
    </r>
    <r>
      <rPr>
        <sz val="20"/>
        <rFont val="ＭＳ Ｐゴシック"/>
        <family val="2"/>
        <charset val="128"/>
      </rPr>
      <t>年度</t>
    </r>
    <rPh sb="4" eb="6">
      <t>ネンド</t>
    </rPh>
    <phoneticPr fontId="2"/>
  </si>
  <si>
    <t>エネルギー・ヘルスケア</t>
  </si>
  <si>
    <r>
      <rPr>
        <sz val="12"/>
        <rFont val="ＭＳ Ｐゴシック"/>
        <family val="3"/>
        <charset val="128"/>
      </rPr>
      <t>※</t>
    </r>
    <r>
      <rPr>
        <sz val="12"/>
        <rFont val="Arial"/>
        <family val="3"/>
      </rPr>
      <t xml:space="preserve"> </t>
    </r>
    <r>
      <rPr>
        <sz val="12"/>
        <rFont val="ＭＳ Ｐゴシック"/>
        <family val="3"/>
        <charset val="128"/>
        <scheme val="major"/>
      </rPr>
      <t>組織再編に伴い、「航空産業・交通プロジェクト本部」、「インフラ・ヘルスケア本部」、「化学本部」、「生活産業・アグリビジネス」、</t>
    </r>
    <r>
      <rPr>
        <sz val="12"/>
        <rFont val="Arial"/>
        <family val="3"/>
      </rPr>
      <t xml:space="preserve">
</t>
    </r>
    <r>
      <rPr>
        <sz val="12"/>
        <rFont val="ＭＳ Ｐゴシック"/>
        <family val="3"/>
        <charset val="128"/>
        <scheme val="major"/>
      </rPr>
      <t>　　「リテール・コンシューマーサービス本部」、「その他」については、一部組織を組み替えているため将来公表する数値とは異なる可能性があります。</t>
    </r>
    <phoneticPr fontId="49"/>
  </si>
  <si>
    <t>-</t>
    <phoneticPr fontId="2"/>
  </si>
  <si>
    <r>
      <t>2025年度</t>
    </r>
    <r>
      <rPr>
        <sz val="14"/>
        <rFont val="ＭＳ Ｐゴシック"/>
        <family val="3"/>
        <charset val="128"/>
      </rPr>
      <t/>
    </r>
    <rPh sb="4" eb="6">
      <t>ネンド</t>
    </rPh>
    <phoneticPr fontId="2"/>
  </si>
  <si>
    <t>第１四半期</t>
  </si>
  <si>
    <t>　関係会社整理益</t>
    <rPh sb="1" eb="3">
      <t>カンケイ</t>
    </rPh>
    <rPh sb="3" eb="5">
      <t>カイシャ</t>
    </rPh>
    <rPh sb="5" eb="7">
      <t>セイリ</t>
    </rPh>
    <rPh sb="7" eb="8">
      <t>エキ</t>
    </rPh>
    <phoneticPr fontId="2"/>
  </si>
  <si>
    <t>税引前利益</t>
    <phoneticPr fontId="2"/>
  </si>
  <si>
    <r>
      <t>1-3.</t>
    </r>
    <r>
      <rPr>
        <b/>
        <sz val="14"/>
        <rFont val="游ゴシック"/>
        <family val="2"/>
        <charset val="128"/>
      </rPr>
      <t>　要約四半期連結純損益計算書の推移【</t>
    </r>
    <r>
      <rPr>
        <b/>
        <sz val="14"/>
        <rFont val="Arial"/>
        <family val="2"/>
      </rPr>
      <t>IFRS</t>
    </r>
    <r>
      <rPr>
        <b/>
        <sz val="14"/>
        <rFont val="游ゴシック"/>
        <family val="2"/>
        <charset val="128"/>
      </rPr>
      <t>】</t>
    </r>
    <phoneticPr fontId="2"/>
  </si>
  <si>
    <t>　　FVTOCIの金融資産</t>
    <rPh sb="9" eb="11">
      <t>キンユウ</t>
    </rPh>
    <rPh sb="11" eb="13">
      <t>シサン</t>
    </rPh>
    <phoneticPr fontId="2"/>
  </si>
  <si>
    <t>四半期包括利益</t>
    <rPh sb="0" eb="3">
      <t>シハンキ</t>
    </rPh>
    <rPh sb="3" eb="5">
      <t>ホウカツ</t>
    </rPh>
    <rPh sb="5" eb="7">
      <t>リエキ</t>
    </rPh>
    <phoneticPr fontId="2"/>
  </si>
  <si>
    <t>四半期包括利益の帰属：</t>
    <rPh sb="0" eb="3">
      <t>シハンキ</t>
    </rPh>
    <rPh sb="3" eb="5">
      <t>ホウカツ</t>
    </rPh>
    <rPh sb="5" eb="7">
      <t>リエキ</t>
    </rPh>
    <rPh sb="8" eb="10">
      <t>キゾク</t>
    </rPh>
    <phoneticPr fontId="2"/>
  </si>
  <si>
    <t>営業活動に係る利益</t>
    <phoneticPr fontId="2"/>
  </si>
  <si>
    <r>
      <t>2-3.</t>
    </r>
    <r>
      <rPr>
        <b/>
        <sz val="14"/>
        <rFont val="ＭＳ Ｐゴシック"/>
        <family val="3"/>
        <charset val="128"/>
      </rPr>
      <t>　要約四半期連結純損益及びその他の包括利益計算書の推移【</t>
    </r>
    <r>
      <rPr>
        <b/>
        <sz val="14"/>
        <rFont val="Arial"/>
        <family val="2"/>
      </rPr>
      <t>IFRS</t>
    </r>
    <r>
      <rPr>
        <b/>
        <sz val="14"/>
        <rFont val="ＭＳ Ｐゴシック"/>
        <family val="3"/>
        <charset val="128"/>
      </rPr>
      <t>】</t>
    </r>
    <rPh sb="5" eb="7">
      <t>ヨウヤク</t>
    </rPh>
    <rPh sb="7" eb="10">
      <t>シハンキ</t>
    </rPh>
    <rPh sb="10" eb="12">
      <t>レンケツ</t>
    </rPh>
    <rPh sb="12" eb="15">
      <t>ジュンソンエキ</t>
    </rPh>
    <rPh sb="15" eb="16">
      <t>オヨ</t>
    </rPh>
    <rPh sb="19" eb="20">
      <t>タ</t>
    </rPh>
    <rPh sb="21" eb="23">
      <t>ホウカツ</t>
    </rPh>
    <rPh sb="23" eb="25">
      <t>リエキ</t>
    </rPh>
    <rPh sb="25" eb="28">
      <t>ケイサンショ</t>
    </rPh>
    <rPh sb="29" eb="31">
      <t>スイイ</t>
    </rPh>
    <phoneticPr fontId="2"/>
  </si>
  <si>
    <t>-</t>
    <phoneticPr fontId="2"/>
  </si>
  <si>
    <t>－</t>
    <phoneticPr fontId="2"/>
  </si>
  <si>
    <t>連結の範囲変更に伴う現金及び現金同等物の減少額</t>
    <rPh sb="0" eb="2">
      <t>レンケツ</t>
    </rPh>
    <rPh sb="3" eb="7">
      <t>ハンイヘンコウ</t>
    </rPh>
    <rPh sb="8" eb="9">
      <t>トモナ</t>
    </rPh>
    <rPh sb="10" eb="12">
      <t>ゲンキン</t>
    </rPh>
    <rPh sb="12" eb="13">
      <t>オヨ</t>
    </rPh>
    <rPh sb="14" eb="16">
      <t>ゲンキン</t>
    </rPh>
    <rPh sb="16" eb="19">
      <t>ドウトウブツ</t>
    </rPh>
    <rPh sb="20" eb="23">
      <t>ゲンショウガク</t>
    </rPh>
    <phoneticPr fontId="2"/>
  </si>
  <si>
    <r>
      <t>2024</t>
    </r>
    <r>
      <rPr>
        <sz val="14"/>
        <rFont val="ＭＳ Ｐゴシック"/>
        <family val="3"/>
        <charset val="128"/>
      </rPr>
      <t>年度
中間期</t>
    </r>
    <rPh sb="4" eb="6">
      <t>ネンド</t>
    </rPh>
    <rPh sb="7" eb="10">
      <t>チュウカンキ</t>
    </rPh>
    <phoneticPr fontId="2"/>
  </si>
  <si>
    <r>
      <t>2024</t>
    </r>
    <r>
      <rPr>
        <sz val="14"/>
        <rFont val="ＭＳ Ｐゴシック"/>
        <family val="3"/>
        <charset val="128"/>
      </rPr>
      <t>年度
中間期</t>
    </r>
    <rPh sb="7" eb="10">
      <t>チュウカンキ</t>
    </rPh>
    <phoneticPr fontId="2"/>
  </si>
  <si>
    <t>第２四半期</t>
  </si>
  <si>
    <r>
      <t>2025</t>
    </r>
    <r>
      <rPr>
        <sz val="14"/>
        <rFont val="ＭＳ ゴシック"/>
        <family val="3"/>
        <charset val="128"/>
      </rPr>
      <t>年度</t>
    </r>
    <rPh sb="4" eb="6">
      <t>ネンド</t>
    </rPh>
    <phoneticPr fontId="2"/>
  </si>
  <si>
    <r>
      <t>2025</t>
    </r>
    <r>
      <rPr>
        <sz val="14"/>
        <rFont val="ＭＳ ゴシック"/>
        <family val="3"/>
        <charset val="128"/>
      </rPr>
      <t>年度</t>
    </r>
    <r>
      <rPr>
        <sz val="14"/>
        <rFont val="Arial"/>
        <family val="2"/>
      </rPr>
      <t xml:space="preserve">
</t>
    </r>
    <r>
      <rPr>
        <sz val="14"/>
        <rFont val="ＭＳ Ｐゴシック"/>
        <family val="2"/>
        <charset val="128"/>
      </rPr>
      <t>中間期</t>
    </r>
    <rPh sb="4" eb="6">
      <t>ネンド</t>
    </rPh>
    <rPh sb="7" eb="10">
      <t>チュウカンキ</t>
    </rPh>
    <phoneticPr fontId="2"/>
  </si>
  <si>
    <r>
      <t>2025</t>
    </r>
    <r>
      <rPr>
        <sz val="13"/>
        <rFont val="ＭＳ ゴシック"/>
        <family val="3"/>
        <charset val="128"/>
      </rPr>
      <t>年度　
中間期
（</t>
    </r>
    <r>
      <rPr>
        <sz val="13"/>
        <rFont val="Arial"/>
        <family val="2"/>
      </rPr>
      <t>IFRS)</t>
    </r>
    <rPh sb="4" eb="5">
      <t>ネン</t>
    </rPh>
    <rPh sb="5" eb="6">
      <t>ド</t>
    </rPh>
    <rPh sb="8" eb="11">
      <t>チュウカンキ</t>
    </rPh>
    <phoneticPr fontId="2"/>
  </si>
  <si>
    <r>
      <t>2025</t>
    </r>
    <r>
      <rPr>
        <sz val="12"/>
        <rFont val="ＭＳ Ｐゴシック"/>
        <family val="3"/>
        <charset val="128"/>
      </rPr>
      <t>年度　
中間期
（</t>
    </r>
    <r>
      <rPr>
        <sz val="12"/>
        <rFont val="Arial"/>
        <family val="2"/>
      </rPr>
      <t>IFRS)</t>
    </r>
    <rPh sb="4" eb="5">
      <t>ネン</t>
    </rPh>
    <rPh sb="5" eb="6">
      <t>ド</t>
    </rPh>
    <rPh sb="8" eb="11">
      <t>チュウカンキ</t>
    </rPh>
    <phoneticPr fontId="2"/>
  </si>
  <si>
    <r>
      <rPr>
        <b/>
        <sz val="14"/>
        <rFont val="Meiryo UI"/>
        <family val="3"/>
        <charset val="128"/>
      </rPr>
      <t>（補足情報）</t>
    </r>
    <phoneticPr fontId="2"/>
  </si>
  <si>
    <r>
      <t>2025</t>
    </r>
    <r>
      <rPr>
        <sz val="14"/>
        <rFont val="ＭＳ Ｐゴシック"/>
        <family val="3"/>
        <charset val="128"/>
      </rPr>
      <t>年度
中間期</t>
    </r>
    <phoneticPr fontId="2"/>
  </si>
  <si>
    <t>-</t>
    <phoneticPr fontId="2"/>
  </si>
  <si>
    <r>
      <rPr>
        <b/>
        <sz val="14"/>
        <rFont val="Meiryo UI"/>
        <family val="3"/>
        <charset val="128"/>
      </rPr>
      <t>（</t>
    </r>
    <r>
      <rPr>
        <b/>
        <sz val="14"/>
        <rFont val="Arial"/>
        <family val="2"/>
      </rPr>
      <t>2025</t>
    </r>
    <r>
      <rPr>
        <b/>
        <sz val="14"/>
        <rFont val="Meiryo UI"/>
        <family val="3"/>
        <charset val="128"/>
      </rPr>
      <t>年度中間期投資活動によるキャッシュフロー</t>
    </r>
    <r>
      <rPr>
        <b/>
        <sz val="14"/>
        <rFont val="Arial"/>
        <family val="2"/>
      </rPr>
      <t xml:space="preserve"> </t>
    </r>
    <r>
      <rPr>
        <b/>
        <sz val="14"/>
        <rFont val="Meiryo UI"/>
        <family val="3"/>
        <charset val="128"/>
      </rPr>
      <t>主な内訳）</t>
    </r>
    <rPh sb="7" eb="10">
      <t>チュウカンキ</t>
    </rPh>
    <rPh sb="10" eb="12">
      <t>トウシ</t>
    </rPh>
    <rPh sb="26" eb="27">
      <t>オモ</t>
    </rPh>
    <rPh sb="28" eb="30">
      <t>ウチワケ</t>
    </rPh>
    <phoneticPr fontId="2"/>
  </si>
  <si>
    <r>
      <t>12.</t>
    </r>
    <r>
      <rPr>
        <b/>
        <sz val="14"/>
        <rFont val="ＭＳ Ｐゴシック"/>
        <family val="3"/>
        <charset val="128"/>
      </rPr>
      <t>カントリーリスクエクスポージャー（連結）</t>
    </r>
    <phoneticPr fontId="2"/>
  </si>
  <si>
    <t>(注意事項)</t>
  </si>
  <si>
    <t>双日グループ連結保有資産を対象として、カントリーリスクに晒されている資産をエクスポージャーとして集計しております。</t>
    <phoneticPr fontId="2"/>
  </si>
  <si>
    <t>開示の対象範囲は双日グループ全てとし、開示対象資産を下記の通り、投資、融資、保証等、営業債権･商品(｢営業債権｣に</t>
    <rPh sb="26" eb="28">
      <t>カキ</t>
    </rPh>
    <rPh sb="29" eb="30">
      <t>トオ</t>
    </rPh>
    <rPh sb="32" eb="34">
      <t>トウシ</t>
    </rPh>
    <rPh sb="35" eb="37">
      <t>ユウシ</t>
    </rPh>
    <rPh sb="38" eb="40">
      <t>ホショウ</t>
    </rPh>
    <rPh sb="40" eb="41">
      <t>トウ</t>
    </rPh>
    <rPh sb="42" eb="44">
      <t>エイギョウ</t>
    </rPh>
    <rPh sb="44" eb="46">
      <t>サイケン</t>
    </rPh>
    <rPh sb="47" eb="49">
      <t>ショウヒン</t>
    </rPh>
    <phoneticPr fontId="2"/>
  </si>
  <si>
    <t>分類)、現預金･金融資産等(｢現預金等｣に分類)、固定化営業債権･固定資産等(｢その他資産｣に分類)としております。</t>
    <rPh sb="47" eb="49">
      <t>ブンルイ</t>
    </rPh>
    <phoneticPr fontId="2"/>
  </si>
  <si>
    <t>なお、集計の定義は下記の通りです。</t>
    <rPh sb="3" eb="5">
      <t>シュウケイ</t>
    </rPh>
    <rPh sb="6" eb="8">
      <t>テイギ</t>
    </rPh>
    <rPh sb="9" eb="11">
      <t>カキ</t>
    </rPh>
    <rPh sb="12" eb="13">
      <t>トオ</t>
    </rPh>
    <phoneticPr fontId="2"/>
  </si>
  <si>
    <t>　・「所在国ベース」：与信先等が存在している国をベースに集計した残高</t>
    <rPh sb="3" eb="5">
      <t>ショザイ</t>
    </rPh>
    <rPh sb="5" eb="6">
      <t>コク</t>
    </rPh>
    <rPh sb="11" eb="13">
      <t>ヨシン</t>
    </rPh>
    <rPh sb="13" eb="14">
      <t>サキ</t>
    </rPh>
    <rPh sb="14" eb="15">
      <t>ナド</t>
    </rPh>
    <rPh sb="16" eb="18">
      <t>ソンザイ</t>
    </rPh>
    <rPh sb="22" eb="23">
      <t>クニ</t>
    </rPh>
    <rPh sb="28" eb="30">
      <t>シュウケイ</t>
    </rPh>
    <rPh sb="32" eb="33">
      <t>ザン</t>
    </rPh>
    <rPh sb="33" eb="34">
      <t>ダカ</t>
    </rPh>
    <phoneticPr fontId="2"/>
  </si>
  <si>
    <t>　・「実質リスク国ベース」：所在国に関わらず実質のリスクが存在する国をベースに修正した残高</t>
    <rPh sb="3" eb="5">
      <t>ジッシツ</t>
    </rPh>
    <rPh sb="8" eb="9">
      <t>コク</t>
    </rPh>
    <rPh sb="14" eb="16">
      <t>ショザイ</t>
    </rPh>
    <rPh sb="16" eb="17">
      <t>コク</t>
    </rPh>
    <rPh sb="18" eb="19">
      <t>カカ</t>
    </rPh>
    <rPh sb="22" eb="24">
      <t>ジッシツ</t>
    </rPh>
    <rPh sb="29" eb="31">
      <t>ソンザイ</t>
    </rPh>
    <rPh sb="33" eb="34">
      <t>クニ</t>
    </rPh>
    <rPh sb="39" eb="41">
      <t>シュウセイ</t>
    </rPh>
    <rPh sb="43" eb="44">
      <t>ザン</t>
    </rPh>
    <rPh sb="44" eb="45">
      <t>ダカ</t>
    </rPh>
    <phoneticPr fontId="2"/>
  </si>
  <si>
    <t>投資</t>
  </si>
  <si>
    <t>融資</t>
  </si>
  <si>
    <t>保証等</t>
  </si>
  <si>
    <t>営業債権</t>
    <rPh sb="0" eb="2">
      <t>エイギョウ</t>
    </rPh>
    <rPh sb="2" eb="4">
      <t>サイケン</t>
    </rPh>
    <phoneticPr fontId="2"/>
  </si>
  <si>
    <t>現預金等</t>
    <rPh sb="0" eb="1">
      <t>ウツツ</t>
    </rPh>
    <rPh sb="1" eb="3">
      <t>ヨキン</t>
    </rPh>
    <rPh sb="3" eb="4">
      <t>トウ</t>
    </rPh>
    <phoneticPr fontId="2"/>
  </si>
  <si>
    <t>その他
資産</t>
    <rPh sb="2" eb="3">
      <t>タ</t>
    </rPh>
    <rPh sb="4" eb="6">
      <t>シサン</t>
    </rPh>
    <phoneticPr fontId="2"/>
  </si>
  <si>
    <t>所在国
ベース</t>
    <rPh sb="0" eb="2">
      <t>ショザイ</t>
    </rPh>
    <rPh sb="2" eb="3">
      <t>コク</t>
    </rPh>
    <phoneticPr fontId="2"/>
  </si>
  <si>
    <t>実質
リスク国
ベース</t>
    <rPh sb="0" eb="2">
      <t>ジッシツ</t>
    </rPh>
    <rPh sb="6" eb="7">
      <t>コク</t>
    </rPh>
    <phoneticPr fontId="2"/>
  </si>
  <si>
    <t>タイ</t>
    <phoneticPr fontId="2"/>
  </si>
  <si>
    <t>インドネシア</t>
  </si>
  <si>
    <t>フィリピン</t>
  </si>
  <si>
    <t>中国（香港を含む合計）</t>
  </si>
  <si>
    <t xml:space="preserve"> (中国単独）</t>
    <phoneticPr fontId="2"/>
  </si>
  <si>
    <t>（香港単独）</t>
    <phoneticPr fontId="2"/>
  </si>
  <si>
    <t>ブラジル</t>
  </si>
  <si>
    <t>アルゼンチン</t>
  </si>
  <si>
    <t>ロシア</t>
    <phoneticPr fontId="2"/>
  </si>
  <si>
    <t>インド</t>
    <phoneticPr fontId="2"/>
  </si>
  <si>
    <t>ベトナム</t>
    <phoneticPr fontId="2"/>
  </si>
  <si>
    <t>トルコ</t>
    <phoneticPr fontId="2"/>
  </si>
  <si>
    <t>合計</t>
  </si>
  <si>
    <t>（参考数値）</t>
  </si>
  <si>
    <r>
      <t>エクスポージャー残高　（</t>
    </r>
    <r>
      <rPr>
        <sz val="12"/>
        <rFont val="Arial"/>
        <family val="2"/>
      </rPr>
      <t>2025</t>
    </r>
    <r>
      <rPr>
        <sz val="12"/>
        <rFont val="ＭＳ Ｐゴシック"/>
        <family val="3"/>
        <charset val="128"/>
        <scheme val="minor"/>
      </rPr>
      <t>年</t>
    </r>
    <r>
      <rPr>
        <sz val="12"/>
        <rFont val="Arial"/>
        <family val="2"/>
      </rPr>
      <t>3</t>
    </r>
    <r>
      <rPr>
        <sz val="12"/>
        <rFont val="ＭＳ Ｐゴシック"/>
        <family val="3"/>
        <charset val="128"/>
        <scheme val="minor"/>
      </rPr>
      <t>月末）</t>
    </r>
    <rPh sb="8" eb="10">
      <t>ザンダカ</t>
    </rPh>
    <rPh sb="16" eb="17">
      <t>ネン</t>
    </rPh>
    <rPh sb="18" eb="19">
      <t>ガツ</t>
    </rPh>
    <rPh sb="19" eb="20">
      <t>マツ</t>
    </rPh>
    <phoneticPr fontId="2"/>
  </si>
  <si>
    <t>-</t>
    <phoneticPr fontId="2"/>
  </si>
  <si>
    <t>-</t>
    <phoneticPr fontId="2"/>
  </si>
  <si>
    <r>
      <t>エクスポージャー残高　（</t>
    </r>
    <r>
      <rPr>
        <u/>
        <sz val="12"/>
        <rFont val="Arial"/>
        <family val="2"/>
      </rPr>
      <t>2025</t>
    </r>
    <r>
      <rPr>
        <u/>
        <sz val="12"/>
        <rFont val="ＭＳ Ｐゴシック"/>
        <family val="3"/>
        <charset val="128"/>
      </rPr>
      <t>年9月末）</t>
    </r>
    <rPh sb="8" eb="10">
      <t>ザンダカ</t>
    </rPh>
    <rPh sb="16" eb="17">
      <t>ネン</t>
    </rPh>
    <rPh sb="18" eb="19">
      <t>ガツ</t>
    </rPh>
    <rPh sb="19" eb="20">
      <t>マツ</t>
    </rPh>
    <phoneticPr fontId="2"/>
  </si>
  <si>
    <t>豪州インフラ開発事業、電池部材製造事業　等　　</t>
    <rPh sb="20" eb="21">
      <t>ナド</t>
    </rPh>
    <phoneticPr fontId="2"/>
  </si>
  <si>
    <t>政策保有株式売却　等</t>
    <rPh sb="0" eb="2">
      <t>セイサク</t>
    </rPh>
    <rPh sb="2" eb="4">
      <t>ホユウ</t>
    </rPh>
    <rPh sb="4" eb="6">
      <t>カブシキ</t>
    </rPh>
    <rPh sb="6" eb="8">
      <t>バイキャク</t>
    </rPh>
    <rPh sb="9" eb="10">
      <t>トウ</t>
    </rPh>
    <phoneticPr fontId="2"/>
  </si>
  <si>
    <t>貨車リース事業会社一部売却等</t>
    <rPh sb="9" eb="11">
      <t>イチブ</t>
    </rPh>
    <rPh sb="11" eb="14">
      <t>バイキャクトウ</t>
    </rPh>
    <phoneticPr fontId="2"/>
  </si>
  <si>
    <t>-</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</si>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</sst>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0.0;[Red]\-#,##0.0"/>
    <numFmt numFmtId="177" formatCode="#,##0_ "/>
    <numFmt numFmtId="178" formatCode="#,##0.0_);\(#,##0.0\)"/>
    <numFmt numFmtId="179" formatCode="#,##0_);\(#,##0\)"/>
    <numFmt numFmtId="180" formatCode="0_ "/>
    <numFmt numFmtId="181" formatCode="#,##0_);&quot;▲&quot;\ #,##0_)"/>
    <numFmt numFmtId="182" formatCode="#,##0.0_);&quot;▲&quot;\ #,##0.0_)"/>
    <numFmt numFmtId="183" formatCode="#,##0.00_);&quot;▲&quot;\ #,##0.00_)"/>
    <numFmt numFmtId="184" formatCode="#,##0;&quot;▲ &quot;#,##0"/>
    <numFmt numFmtId="185" formatCode="#,##0\ ;&quot;▲ &quot;#,##0\ "/>
    <numFmt numFmtId="186" formatCode="0;&quot;▲ &quot;0"/>
    <numFmt numFmtId="187" formatCode="#,##0_)\ ;&quot;▲&quot;\ #,##0_)\ "/>
    <numFmt numFmtId="188" formatCode="0_);[Red]\(0\)"/>
    <numFmt numFmtId="189" formatCode="#,##0.00_ "/>
    <numFmt numFmtId="190" formatCode="0.0"/>
  </numFmts>
  <fonts count="89">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13"/>
      <name val="ＭＳ Ｐゴシック"/>
      <family val="3"/>
      <charset val="128"/>
    </font>
    <font>
      <b/>
      <sz val="13"/>
      <name val="ＭＳ Ｐゴシック"/>
      <family val="3"/>
      <charset val="128"/>
    </font>
    <font>
      <b/>
      <sz val="15"/>
      <name val="ＭＳ Ｐゴシック"/>
      <family val="3"/>
      <charset val="128"/>
    </font>
    <font>
      <sz val="20"/>
      <name val="ＭＳ Ｐゴシック"/>
      <family val="3"/>
      <charset val="128"/>
    </font>
    <font>
      <b/>
      <sz val="20"/>
      <name val="ＭＳ Ｐゴシック"/>
      <family val="3"/>
      <charset val="128"/>
    </font>
    <font>
      <b/>
      <sz val="12"/>
      <color indexed="8"/>
      <name val="Arial"/>
      <family val="2"/>
    </font>
    <font>
      <sz val="12"/>
      <color indexed="8"/>
      <name val="Arial"/>
      <family val="2"/>
    </font>
    <font>
      <b/>
      <sz val="22"/>
      <name val="ＭＳ Ｐゴシック"/>
      <family val="3"/>
      <charset val="128"/>
    </font>
    <font>
      <sz val="19"/>
      <name val="ＭＳ Ｐゴシック"/>
      <family val="3"/>
      <charset val="128"/>
    </font>
    <font>
      <b/>
      <sz val="12.5"/>
      <name val="ＭＳ Ｐゴシック"/>
      <family val="3"/>
      <charset val="128"/>
    </font>
    <font>
      <b/>
      <sz val="14.5"/>
      <name val="ＭＳ Ｐゴシック"/>
      <family val="3"/>
      <charset val="128"/>
    </font>
    <font>
      <b/>
      <sz val="22"/>
      <name val="Arial"/>
      <family val="2"/>
    </font>
    <font>
      <sz val="11"/>
      <name val="Arial"/>
      <family val="2"/>
    </font>
    <font>
      <b/>
      <sz val="24"/>
      <name val="Arial"/>
      <family val="2"/>
    </font>
    <font>
      <sz val="14"/>
      <name val="Arial"/>
      <family val="2"/>
    </font>
    <font>
      <sz val="20"/>
      <name val="Arial"/>
      <family val="2"/>
    </font>
    <font>
      <b/>
      <sz val="20"/>
      <name val="Arial"/>
      <family val="2"/>
    </font>
    <font>
      <sz val="19"/>
      <name val="Arial"/>
      <family val="2"/>
    </font>
    <font>
      <b/>
      <sz val="12.5"/>
      <name val="Arial"/>
      <family val="2"/>
    </font>
    <font>
      <sz val="12"/>
      <name val="Arial"/>
      <family val="2"/>
    </font>
    <font>
      <b/>
      <sz val="14"/>
      <name val="Arial"/>
      <family val="2"/>
    </font>
    <font>
      <b/>
      <sz val="13"/>
      <name val="Arial"/>
      <family val="2"/>
    </font>
    <font>
      <b/>
      <sz val="12"/>
      <name val="Arial"/>
      <family val="2"/>
    </font>
    <font>
      <sz val="13"/>
      <name val="Arial"/>
      <family val="2"/>
    </font>
    <font>
      <sz val="9"/>
      <name val="Arial"/>
      <family val="2"/>
    </font>
    <font>
      <sz val="10"/>
      <name val="Arial"/>
      <family val="2"/>
    </font>
    <font>
      <b/>
      <sz val="15"/>
      <name val="Arial"/>
      <family val="2"/>
    </font>
    <font>
      <b/>
      <sz val="14.5"/>
      <name val="Arial"/>
      <family val="2"/>
    </font>
    <font>
      <sz val="14"/>
      <color indexed="8"/>
      <name val="Arial"/>
      <family val="2"/>
    </font>
    <font>
      <b/>
      <i/>
      <sz val="12"/>
      <name val="Arial"/>
      <family val="2"/>
    </font>
    <font>
      <b/>
      <i/>
      <sz val="14"/>
      <name val="Arial"/>
      <family val="2"/>
    </font>
    <font>
      <b/>
      <vertAlign val="superscript"/>
      <sz val="13"/>
      <name val="ＭＳ Ｐゴシック"/>
      <family val="3"/>
      <charset val="128"/>
    </font>
    <font>
      <b/>
      <sz val="12"/>
      <name val="ＭＳ Ｐゴシック"/>
      <family val="3"/>
      <charset val="128"/>
    </font>
    <font>
      <b/>
      <sz val="19"/>
      <name val="Arial"/>
      <family val="2"/>
    </font>
    <font>
      <b/>
      <sz val="19"/>
      <name val="ＭＳ Ｐゴシック"/>
      <family val="3"/>
      <charset val="128"/>
    </font>
    <font>
      <sz val="16"/>
      <name val="Arial"/>
      <family val="2"/>
    </font>
    <font>
      <sz val="16"/>
      <name val="ＭＳ Ｐゴシック"/>
      <family val="3"/>
      <charset val="128"/>
    </font>
    <font>
      <b/>
      <sz val="16"/>
      <name val="ＭＳ Ｐゴシック"/>
      <family val="3"/>
      <charset val="128"/>
    </font>
    <font>
      <b/>
      <sz val="16"/>
      <name val="Arial"/>
      <family val="2"/>
    </font>
    <font>
      <sz val="15"/>
      <name val="Arial"/>
      <family val="2"/>
    </font>
    <font>
      <sz val="15"/>
      <name val="ＭＳ Ｐゴシック"/>
      <family val="3"/>
      <charset val="128"/>
    </font>
    <font>
      <sz val="11"/>
      <name val="ＭＳ 明朝"/>
      <family val="1"/>
      <charset val="128"/>
    </font>
    <font>
      <sz val="11"/>
      <name val="明朝"/>
      <family val="1"/>
      <charset val="128"/>
    </font>
    <font>
      <vertAlign val="superscript"/>
      <sz val="12"/>
      <name val="ＭＳ Ｐゴシック"/>
      <family val="3"/>
      <charset val="128"/>
    </font>
    <font>
      <sz val="11"/>
      <color theme="1"/>
      <name val="ＭＳ Ｐゴシック"/>
      <family val="3"/>
      <charset val="128"/>
      <scheme val="minor"/>
    </font>
    <font>
      <sz val="13"/>
      <name val="Arial"/>
      <family val="3"/>
      <charset val="128"/>
    </font>
    <font>
      <sz val="14"/>
      <name val="Arial"/>
      <family val="3"/>
      <charset val="128"/>
    </font>
    <font>
      <sz val="12"/>
      <name val="Arial"/>
      <family val="3"/>
      <charset val="128"/>
    </font>
    <font>
      <sz val="11"/>
      <name val="Arial"/>
      <family val="3"/>
      <charset val="128"/>
    </font>
    <font>
      <sz val="20"/>
      <name val="ＭＳ Ｐゴシック"/>
      <family val="2"/>
      <charset val="128"/>
    </font>
    <font>
      <sz val="14"/>
      <name val="ＭＳ Ｐゴシック"/>
      <family val="3"/>
      <charset val="128"/>
      <scheme val="major"/>
    </font>
    <font>
      <sz val="14"/>
      <name val="ＭＳ ゴシック"/>
      <family val="3"/>
      <charset val="128"/>
    </font>
    <font>
      <sz val="14"/>
      <name val="ＭＳ Ｐゴシック"/>
      <family val="2"/>
      <charset val="128"/>
    </font>
    <font>
      <sz val="12"/>
      <name val="ＭＳ ゴシック"/>
      <family val="3"/>
      <charset val="128"/>
    </font>
    <font>
      <sz val="12"/>
      <name val="ＭＳ Ｐゴシック"/>
      <family val="2"/>
      <charset val="128"/>
    </font>
    <font>
      <sz val="13"/>
      <name val="ＭＳ Ｐゴシック"/>
      <family val="2"/>
      <charset val="128"/>
    </font>
    <font>
      <sz val="20"/>
      <name val="Arial"/>
      <family val="3"/>
      <charset val="128"/>
    </font>
    <font>
      <sz val="13"/>
      <name val="Yu Gothic"/>
      <family val="2"/>
      <charset val="128"/>
    </font>
    <font>
      <sz val="11"/>
      <name val="ＭＳ Ｐゴシック"/>
      <family val="2"/>
      <charset val="128"/>
    </font>
    <font>
      <sz val="11"/>
      <name val="Arial"/>
      <family val="2"/>
      <charset val="128"/>
    </font>
    <font>
      <sz val="13"/>
      <name val="ＭＳ Ｐゴシック"/>
      <family val="3"/>
      <charset val="128"/>
      <scheme val="major"/>
    </font>
    <font>
      <sz val="12"/>
      <name val="ＭＳ Ｐゴシック"/>
      <family val="3"/>
      <charset val="128"/>
      <scheme val="major"/>
    </font>
    <font>
      <b/>
      <sz val="14"/>
      <name val="游ゴシック"/>
      <family val="2"/>
      <charset val="128"/>
    </font>
    <font>
      <b/>
      <sz val="13"/>
      <name val="游ゴシック"/>
      <family val="2"/>
      <charset val="128"/>
    </font>
    <font>
      <sz val="13"/>
      <name val="游ゴシック"/>
      <family val="2"/>
      <charset val="128"/>
    </font>
    <font>
      <sz val="14"/>
      <name val="游ゴシック"/>
      <family val="2"/>
      <charset val="128"/>
    </font>
    <font>
      <b/>
      <sz val="13"/>
      <name val="ＭＳ Ｐゴシック"/>
      <family val="2"/>
      <charset val="128"/>
    </font>
    <font>
      <sz val="24"/>
      <name val="Arial"/>
      <family val="2"/>
      <charset val="128"/>
    </font>
    <font>
      <sz val="12"/>
      <name val="Arial"/>
      <family val="3"/>
    </font>
    <font>
      <sz val="11"/>
      <name val="Arial"/>
      <family val="2"/>
      <charset val="1"/>
    </font>
    <font>
      <sz val="20"/>
      <name val="ＭＳ ゴシック"/>
      <family val="3"/>
      <charset val="128"/>
    </font>
    <font>
      <sz val="13"/>
      <name val="ＭＳ ゴシック"/>
      <family val="3"/>
      <charset val="128"/>
    </font>
    <font>
      <b/>
      <sz val="14"/>
      <name val="ＭＳ Ｐゴシック"/>
      <family val="2"/>
      <charset val="128"/>
    </font>
    <font>
      <b/>
      <sz val="14"/>
      <name val="Meiryo UI"/>
      <family val="3"/>
      <charset val="128"/>
    </font>
    <font>
      <b/>
      <sz val="14"/>
      <name val="Arial"/>
      <family val="3"/>
      <charset val="128"/>
    </font>
    <font>
      <u/>
      <sz val="12"/>
      <name val="ＭＳ Ｐゴシック"/>
      <family val="3"/>
      <charset val="128"/>
    </font>
    <font>
      <u/>
      <sz val="12"/>
      <name val="Arial"/>
      <family val="2"/>
    </font>
    <font>
      <sz val="9.5"/>
      <name val="ＭＳ Ｐゴシック"/>
      <family val="3"/>
      <charset val="128"/>
    </font>
    <font>
      <sz val="12"/>
      <color indexed="12"/>
      <name val="ＭＳ Ｐゴシック"/>
      <family val="3"/>
      <charset val="128"/>
    </font>
    <font>
      <sz val="12"/>
      <color indexed="10"/>
      <name val="ＭＳ Ｐゴシック"/>
      <family val="3"/>
      <charset val="128"/>
    </font>
    <font>
      <sz val="12"/>
      <name val="ＭＳ Ｐゴシック"/>
      <family val="3"/>
      <charset val="128"/>
      <scheme val="minor"/>
    </font>
    <font>
      <sz val="14"/>
      <name val="Meiryo UI"/>
      <family val="3"/>
      <charset val="128"/>
    </font>
  </fonts>
  <fills count="8">
    <fill>
      <patternFill patternType="none"/>
    </fill>
    <fill>
      <patternFill patternType="gray125"/>
    </fill>
    <fill>
      <patternFill patternType="solid">
        <fgColor indexed="43"/>
        <bgColor indexed="64"/>
      </patternFill>
    </fill>
    <fill>
      <patternFill patternType="solid">
        <fgColor indexed="54"/>
        <bgColor indexed="64"/>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rgb="FFFFFFFF"/>
        <bgColor indexed="64"/>
      </patternFill>
    </fill>
  </fills>
  <borders count="112">
    <border>
      <left/>
      <right/>
      <top/>
      <bottom/>
      <diagonal/>
    </border>
    <border>
      <left style="thin">
        <color indexed="48"/>
      </left>
      <right style="thin">
        <color indexed="48"/>
      </right>
      <top style="thin">
        <color indexed="48"/>
      </top>
      <bottom style="thin">
        <color indexed="48"/>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style="double">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right style="hair">
        <color indexed="64"/>
      </right>
      <top/>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diagonal/>
    </border>
    <border>
      <left style="hair">
        <color indexed="64"/>
      </left>
      <right/>
      <top/>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hair">
        <color indexed="64"/>
      </top>
      <bottom/>
      <diagonal/>
    </border>
    <border>
      <left style="hair">
        <color indexed="64"/>
      </left>
      <right/>
      <top style="double">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bottom style="thin">
        <color indexed="64"/>
      </bottom>
      <diagonal/>
    </border>
    <border>
      <left style="hair">
        <color indexed="64"/>
      </left>
      <right/>
      <top style="hair">
        <color indexed="64"/>
      </top>
      <bottom/>
      <diagonal/>
    </border>
    <border>
      <left style="hair">
        <color indexed="64"/>
      </left>
      <right/>
      <top style="hair">
        <color indexed="64"/>
      </top>
      <bottom style="double">
        <color indexed="64"/>
      </bottom>
      <diagonal/>
    </border>
    <border>
      <left style="thin">
        <color indexed="64"/>
      </left>
      <right/>
      <top style="thin">
        <color indexed="64"/>
      </top>
      <bottom style="double">
        <color indexed="64"/>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thin">
        <color indexed="64"/>
      </bottom>
      <diagonal/>
    </border>
    <border>
      <left/>
      <right/>
      <top/>
      <bottom style="hair">
        <color indexed="64"/>
      </bottom>
      <diagonal/>
    </border>
    <border>
      <left/>
      <right/>
      <top style="hair">
        <color indexed="64"/>
      </top>
      <bottom style="thin">
        <color indexed="64"/>
      </bottom>
      <diagonal/>
    </border>
    <border>
      <left/>
      <right/>
      <top style="hair">
        <color indexed="64"/>
      </top>
      <bottom/>
      <diagonal/>
    </border>
    <border>
      <left/>
      <right/>
      <top style="thin">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style="double">
        <color indexed="64"/>
      </bottom>
      <diagonal/>
    </border>
    <border>
      <left/>
      <right style="hair">
        <color indexed="64"/>
      </right>
      <top/>
      <bottom style="thin">
        <color indexed="64"/>
      </bottom>
      <diagonal/>
    </border>
    <border>
      <left style="hair">
        <color indexed="64"/>
      </left>
      <right/>
      <top/>
      <bottom style="double">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style="double">
        <color indexed="64"/>
      </bottom>
      <diagonal/>
    </border>
    <border>
      <left style="thin">
        <color indexed="64"/>
      </left>
      <right style="thin">
        <color indexed="64"/>
      </right>
      <top style="hair">
        <color indexed="64"/>
      </top>
      <bottom/>
      <diagonal/>
    </border>
    <border>
      <left style="hair">
        <color indexed="64"/>
      </left>
      <right style="hair">
        <color indexed="64"/>
      </right>
      <top/>
      <bottom style="double">
        <color indexed="64"/>
      </bottom>
      <diagonal/>
    </border>
    <border>
      <left/>
      <right/>
      <top/>
      <bottom style="double">
        <color indexed="64"/>
      </bottom>
      <diagonal/>
    </border>
    <border>
      <left style="hair">
        <color indexed="64"/>
      </left>
      <right style="thin">
        <color indexed="64"/>
      </right>
      <top/>
      <bottom style="double">
        <color indexed="64"/>
      </bottom>
      <diagonal/>
    </border>
    <border>
      <left/>
      <right style="thin">
        <color indexed="64"/>
      </right>
      <top style="hair">
        <color indexed="64"/>
      </top>
      <bottom/>
      <diagonal/>
    </border>
    <border>
      <left/>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thin">
        <color indexed="64"/>
      </left>
      <right style="thin">
        <color indexed="64"/>
      </right>
      <top style="hair">
        <color indexed="64"/>
      </top>
      <bottom style="double">
        <color indexed="64"/>
      </bottom>
      <diagonal/>
    </border>
  </borders>
  <cellStyleXfs count="39">
    <xf numFmtId="0" fontId="0" fillId="0" borderId="0"/>
    <xf numFmtId="4" fontId="12" fillId="2" borderId="1" applyNumberFormat="0" applyProtection="0">
      <alignment vertical="center"/>
    </xf>
    <xf numFmtId="4" fontId="12" fillId="2" borderId="1" applyNumberFormat="0" applyProtection="0">
      <alignment vertical="center"/>
    </xf>
    <xf numFmtId="4" fontId="12" fillId="2" borderId="1" applyNumberFormat="0" applyProtection="0">
      <alignment vertical="center"/>
    </xf>
    <xf numFmtId="4" fontId="12" fillId="2" borderId="1" applyNumberFormat="0" applyProtection="0">
      <alignment vertical="center"/>
    </xf>
    <xf numFmtId="4" fontId="13" fillId="2" borderId="1" applyNumberFormat="0" applyProtection="0">
      <alignment horizontal="left" vertical="center" indent="1"/>
    </xf>
    <xf numFmtId="4" fontId="13" fillId="2" borderId="1" applyNumberFormat="0" applyProtection="0">
      <alignment horizontal="left" vertical="center" indent="1"/>
    </xf>
    <xf numFmtId="4" fontId="13" fillId="2" borderId="1" applyNumberFormat="0" applyProtection="0">
      <alignment horizontal="left" vertical="center" indent="1"/>
    </xf>
    <xf numFmtId="4" fontId="13" fillId="2" borderId="1" applyNumberFormat="0" applyProtection="0">
      <alignment horizontal="left" vertical="center" indent="1"/>
    </xf>
    <xf numFmtId="4" fontId="13" fillId="3" borderId="0" applyNumberFormat="0" applyProtection="0">
      <alignment horizontal="left" vertical="center" indent="1"/>
    </xf>
    <xf numFmtId="4" fontId="13" fillId="4" borderId="1" applyNumberFormat="0" applyProtection="0">
      <alignment horizontal="right" vertical="center"/>
    </xf>
    <xf numFmtId="4" fontId="13" fillId="4" borderId="1" applyNumberFormat="0" applyProtection="0">
      <alignment horizontal="right" vertical="center"/>
    </xf>
    <xf numFmtId="4" fontId="13" fillId="4" borderId="1" applyNumberFormat="0" applyProtection="0">
      <alignment horizontal="right" vertical="center"/>
    </xf>
    <xf numFmtId="4" fontId="13" fillId="4" borderId="1" applyNumberFormat="0" applyProtection="0">
      <alignment horizontal="right" vertical="center"/>
    </xf>
    <xf numFmtId="4" fontId="12" fillId="5" borderId="1" applyNumberFormat="0" applyProtection="0">
      <alignment horizontal="left" vertical="center" indent="1"/>
    </xf>
    <xf numFmtId="4" fontId="12" fillId="5" borderId="1" applyNumberFormat="0" applyProtection="0">
      <alignment horizontal="left" vertical="center" indent="1"/>
    </xf>
    <xf numFmtId="4" fontId="12" fillId="5" borderId="1" applyNumberFormat="0" applyProtection="0">
      <alignment horizontal="left" vertical="center" indent="1"/>
    </xf>
    <xf numFmtId="4" fontId="12" fillId="5" borderId="1" applyNumberFormat="0" applyProtection="0">
      <alignment horizontal="left" vertical="center" indent="1"/>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1" fillId="0" borderId="0" applyFont="0" applyFill="0" applyBorder="0" applyAlignment="0" applyProtection="0">
      <alignment vertical="center"/>
    </xf>
    <xf numFmtId="38"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51" fillId="0" borderId="0">
      <alignment vertical="center"/>
    </xf>
    <xf numFmtId="0" fontId="1" fillId="0" borderId="0"/>
    <xf numFmtId="0" fontId="51" fillId="0" borderId="0">
      <alignment vertical="center"/>
    </xf>
    <xf numFmtId="0" fontId="1" fillId="0" borderId="0"/>
    <xf numFmtId="0" fontId="51" fillId="0" borderId="0">
      <alignment vertical="center"/>
    </xf>
    <xf numFmtId="0" fontId="1" fillId="0" borderId="0"/>
    <xf numFmtId="0" fontId="51" fillId="0" borderId="0">
      <alignment vertical="center"/>
    </xf>
    <xf numFmtId="0" fontId="48" fillId="0" borderId="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cellStyleXfs>
  <cellXfs count="1551">
    <xf numFmtId="0" fontId="0" fillId="0" borderId="0" xfId="0"/>
    <xf numFmtId="0" fontId="5" fillId="0" borderId="2" xfId="0" applyFont="1" applyBorder="1" applyAlignment="1">
      <alignment horizontal="center" vertical="center" wrapText="1" shrinkToFit="1"/>
    </xf>
    <xf numFmtId="0" fontId="6" fillId="0" borderId="3" xfId="0" applyFont="1" applyBorder="1" applyAlignment="1">
      <alignment horizontal="center"/>
    </xf>
    <xf numFmtId="0" fontId="6" fillId="0" borderId="2"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176" fontId="19" fillId="0" borderId="0" xfId="18" applyNumberFormat="1" applyFont="1" applyFill="1" applyBorder="1" applyAlignment="1">
      <alignment horizontal="right"/>
    </xf>
    <xf numFmtId="176" fontId="19" fillId="0" borderId="0" xfId="18" applyNumberFormat="1" applyFont="1" applyFill="1" applyBorder="1"/>
    <xf numFmtId="0" fontId="19" fillId="0" borderId="0" xfId="0" applyFont="1"/>
    <xf numFmtId="0" fontId="20" fillId="0" borderId="0" xfId="0" applyFont="1" applyAlignment="1">
      <alignment vertical="center"/>
    </xf>
    <xf numFmtId="176" fontId="21" fillId="0" borderId="0" xfId="18" applyNumberFormat="1" applyFont="1" applyFill="1" applyBorder="1" applyAlignment="1">
      <alignment horizontal="right"/>
    </xf>
    <xf numFmtId="176" fontId="22" fillId="0" borderId="0" xfId="18" applyNumberFormat="1" applyFont="1" applyFill="1" applyBorder="1" applyAlignment="1">
      <alignment horizontal="right"/>
    </xf>
    <xf numFmtId="0" fontId="22" fillId="0" borderId="0" xfId="0" applyFont="1" applyAlignment="1">
      <alignment vertical="center"/>
    </xf>
    <xf numFmtId="0" fontId="22" fillId="0" borderId="0" xfId="0" applyFont="1" applyAlignment="1">
      <alignment horizontal="right"/>
    </xf>
    <xf numFmtId="0" fontId="22" fillId="0" borderId="0" xfId="0" applyFont="1" applyAlignment="1">
      <alignment horizontal="right" vertical="center"/>
    </xf>
    <xf numFmtId="0" fontId="22" fillId="0" borderId="0" xfId="0" applyFont="1"/>
    <xf numFmtId="179" fontId="22" fillId="0" borderId="0" xfId="18" applyNumberFormat="1" applyFont="1" applyFill="1" applyBorder="1" applyAlignment="1">
      <alignment horizontal="right" vertical="center"/>
    </xf>
    <xf numFmtId="0" fontId="24" fillId="0" borderId="0" xfId="0" applyFont="1" applyAlignment="1">
      <alignment vertical="center" wrapText="1"/>
    </xf>
    <xf numFmtId="0" fontId="19" fillId="0" borderId="0" xfId="0" applyFont="1" applyAlignment="1">
      <alignment shrinkToFit="1"/>
    </xf>
    <xf numFmtId="38" fontId="26" fillId="0" borderId="0" xfId="18" applyFont="1" applyFill="1" applyBorder="1" applyAlignment="1"/>
    <xf numFmtId="0" fontId="26" fillId="0" borderId="0" xfId="0" applyFont="1" applyAlignment="1">
      <alignment horizontal="right"/>
    </xf>
    <xf numFmtId="0" fontId="27" fillId="0" borderId="0" xfId="0" applyFont="1"/>
    <xf numFmtId="0" fontId="26" fillId="0" borderId="6" xfId="0" applyFont="1" applyBorder="1"/>
    <xf numFmtId="0" fontId="26" fillId="0" borderId="0" xfId="0" applyFont="1"/>
    <xf numFmtId="0" fontId="26" fillId="0" borderId="0" xfId="0" applyFont="1" applyAlignment="1">
      <alignment vertical="center"/>
    </xf>
    <xf numFmtId="0" fontId="26" fillId="0" borderId="0" xfId="0" applyFont="1" applyAlignment="1">
      <alignment horizontal="right" vertical="center"/>
    </xf>
    <xf numFmtId="0" fontId="21" fillId="0" borderId="0" xfId="0" applyFont="1" applyAlignment="1">
      <alignment shrinkToFit="1"/>
    </xf>
    <xf numFmtId="0" fontId="26" fillId="0" borderId="0" xfId="0" applyFont="1" applyAlignment="1">
      <alignment horizontal="right" shrinkToFit="1"/>
    </xf>
    <xf numFmtId="38" fontId="21" fillId="0" borderId="0" xfId="18" applyFont="1" applyFill="1" applyBorder="1" applyAlignment="1">
      <alignment horizontal="right"/>
    </xf>
    <xf numFmtId="0" fontId="27" fillId="0" borderId="0" xfId="0" applyFont="1" applyAlignment="1">
      <alignment shrinkToFit="1"/>
    </xf>
    <xf numFmtId="49" fontId="26" fillId="0" borderId="0" xfId="0" applyNumberFormat="1" applyFont="1" applyAlignment="1">
      <alignment horizontal="right"/>
    </xf>
    <xf numFmtId="179" fontId="29" fillId="0" borderId="0" xfId="0" applyNumberFormat="1" applyFont="1"/>
    <xf numFmtId="0" fontId="29" fillId="0" borderId="0" xfId="0" applyFont="1"/>
    <xf numFmtId="179" fontId="26" fillId="0" borderId="0" xfId="0" applyNumberFormat="1" applyFont="1"/>
    <xf numFmtId="179" fontId="30" fillId="0" borderId="0" xfId="18" applyNumberFormat="1" applyFont="1" applyFill="1" applyBorder="1"/>
    <xf numFmtId="178" fontId="19" fillId="0" borderId="0" xfId="18" applyNumberFormat="1" applyFont="1" applyFill="1" applyBorder="1" applyAlignment="1">
      <alignment horizontal="right" shrinkToFit="1"/>
    </xf>
    <xf numFmtId="38" fontId="19" fillId="0" borderId="0" xfId="18" applyFont="1" applyFill="1" applyBorder="1" applyAlignment="1">
      <alignment horizontal="right" shrinkToFit="1"/>
    </xf>
    <xf numFmtId="0" fontId="31" fillId="0" borderId="0" xfId="0" applyFont="1" applyAlignment="1">
      <alignment vertical="center"/>
    </xf>
    <xf numFmtId="0" fontId="31" fillId="0" borderId="0" xfId="0" applyFont="1"/>
    <xf numFmtId="0" fontId="21" fillId="0" borderId="0" xfId="0" applyFont="1"/>
    <xf numFmtId="0" fontId="27" fillId="0" borderId="0" xfId="0" applyFont="1" applyAlignment="1">
      <alignment horizontal="right" shrinkToFit="1"/>
    </xf>
    <xf numFmtId="0" fontId="33" fillId="0" borderId="0" xfId="0" applyFont="1" applyAlignment="1">
      <alignment horizontal="left"/>
    </xf>
    <xf numFmtId="0" fontId="27" fillId="0" borderId="0" xfId="0" applyFont="1" applyAlignment="1">
      <alignment vertical="center" shrinkToFit="1"/>
    </xf>
    <xf numFmtId="0" fontId="21" fillId="0" borderId="0" xfId="0" applyFont="1" applyAlignment="1">
      <alignment vertical="center"/>
    </xf>
    <xf numFmtId="0" fontId="27" fillId="0" borderId="0" xfId="0" applyFont="1" applyAlignment="1">
      <alignment horizontal="left"/>
    </xf>
    <xf numFmtId="0" fontId="21" fillId="0" borderId="0" xfId="0" applyFont="1" applyAlignment="1">
      <alignment horizontal="right" vertical="center"/>
    </xf>
    <xf numFmtId="0" fontId="29" fillId="0" borderId="7" xfId="0" applyFont="1" applyBorder="1" applyAlignment="1">
      <alignment wrapText="1"/>
    </xf>
    <xf numFmtId="0" fontId="27" fillId="0" borderId="0" xfId="0" applyFont="1" applyAlignment="1">
      <alignment vertical="center"/>
    </xf>
    <xf numFmtId="0" fontId="32" fillId="0" borderId="0" xfId="0" applyFont="1"/>
    <xf numFmtId="0" fontId="36" fillId="0" borderId="6" xfId="0" applyFont="1" applyBorder="1"/>
    <xf numFmtId="0" fontId="37" fillId="0" borderId="0" xfId="0" applyFont="1" applyAlignment="1">
      <alignment vertical="center"/>
    </xf>
    <xf numFmtId="0" fontId="34" fillId="0" borderId="0" xfId="0" applyFont="1" applyAlignment="1">
      <alignment horizontal="left" vertical="center"/>
    </xf>
    <xf numFmtId="0" fontId="25" fillId="0" borderId="0" xfId="0" applyFont="1"/>
    <xf numFmtId="0" fontId="30" fillId="0" borderId="0" xfId="0" applyFont="1" applyAlignment="1">
      <alignment horizontal="right" vertical="center"/>
    </xf>
    <xf numFmtId="0" fontId="30" fillId="0" borderId="0" xfId="0" applyFont="1"/>
    <xf numFmtId="49" fontId="30" fillId="0" borderId="8" xfId="0" quotePrefix="1" applyNumberFormat="1" applyFont="1" applyBorder="1" applyAlignment="1">
      <alignment horizontal="center" vertical="center" shrinkToFit="1"/>
    </xf>
    <xf numFmtId="49" fontId="30" fillId="0" borderId="9" xfId="0" quotePrefix="1" applyNumberFormat="1" applyFont="1" applyBorder="1" applyAlignment="1">
      <alignment horizontal="center" vertical="center" shrinkToFit="1"/>
    </xf>
    <xf numFmtId="49" fontId="30" fillId="0" borderId="10" xfId="0" quotePrefix="1" applyNumberFormat="1" applyFont="1" applyBorder="1" applyAlignment="1">
      <alignment horizontal="center" vertical="center" shrinkToFit="1"/>
    </xf>
    <xf numFmtId="0" fontId="30" fillId="0" borderId="0" xfId="0" applyFont="1" applyAlignment="1">
      <alignment vertical="center"/>
    </xf>
    <xf numFmtId="0" fontId="26" fillId="0" borderId="11" xfId="0" applyFont="1" applyBorder="1" applyAlignment="1">
      <alignment horizontal="center" vertical="center" shrinkToFit="1"/>
    </xf>
    <xf numFmtId="0" fontId="26" fillId="0" borderId="12" xfId="0" applyFont="1" applyBorder="1" applyAlignment="1">
      <alignment horizontal="right" vertical="center" shrinkToFit="1"/>
    </xf>
    <xf numFmtId="0" fontId="7" fillId="0" borderId="13" xfId="0" applyFont="1" applyBorder="1" applyAlignment="1">
      <alignment shrinkToFit="1"/>
    </xf>
    <xf numFmtId="0" fontId="7" fillId="0" borderId="14" xfId="0" applyFont="1" applyBorder="1" applyAlignment="1">
      <alignment horizontal="left" shrinkToFit="1"/>
    </xf>
    <xf numFmtId="0" fontId="7" fillId="0" borderId="15" xfId="0" applyFont="1" applyBorder="1" applyAlignment="1">
      <alignment horizontal="left"/>
    </xf>
    <xf numFmtId="0" fontId="30" fillId="0" borderId="15" xfId="0" applyFont="1" applyBorder="1" applyAlignment="1">
      <alignment horizontal="left"/>
    </xf>
    <xf numFmtId="0" fontId="30" fillId="0" borderId="16" xfId="0" applyFont="1" applyBorder="1" applyAlignment="1">
      <alignment horizontal="left"/>
    </xf>
    <xf numFmtId="0" fontId="26" fillId="0" borderId="17" xfId="0" applyFont="1" applyBorder="1" applyAlignment="1">
      <alignment horizontal="right" vertical="center" shrinkToFit="1"/>
    </xf>
    <xf numFmtId="0" fontId="7" fillId="0" borderId="18" xfId="0" applyFont="1" applyBorder="1" applyAlignment="1">
      <alignment horizontal="left" vertical="center" shrinkToFit="1"/>
    </xf>
    <xf numFmtId="0" fontId="7" fillId="0" borderId="14" xfId="0" applyFont="1" applyBorder="1" applyAlignment="1">
      <alignment horizontal="right" wrapText="1" shrinkToFit="1"/>
    </xf>
    <xf numFmtId="0" fontId="7" fillId="0" borderId="15" xfId="0" applyFont="1" applyBorder="1" applyAlignment="1">
      <alignment horizontal="right" shrinkToFit="1"/>
    </xf>
    <xf numFmtId="0" fontId="7" fillId="0" borderId="15" xfId="0" applyFont="1" applyBorder="1" applyAlignment="1">
      <alignment horizontal="left" wrapText="1" shrinkToFit="1"/>
    </xf>
    <xf numFmtId="0" fontId="30" fillId="0" borderId="15" xfId="0" applyFont="1" applyBorder="1" applyAlignment="1">
      <alignment horizontal="left" shrinkToFit="1"/>
    </xf>
    <xf numFmtId="0" fontId="21" fillId="0" borderId="19" xfId="0" applyFont="1" applyBorder="1" applyAlignment="1">
      <alignment horizontal="left" shrinkToFit="1"/>
    </xf>
    <xf numFmtId="49" fontId="21" fillId="0" borderId="20" xfId="0" applyNumberFormat="1" applyFont="1" applyBorder="1" applyAlignment="1">
      <alignment horizontal="right" vertical="center" shrinkToFit="1"/>
    </xf>
    <xf numFmtId="0" fontId="21" fillId="0" borderId="19" xfId="0" applyFont="1" applyBorder="1"/>
    <xf numFmtId="0" fontId="21" fillId="0" borderId="21" xfId="0" applyFont="1" applyBorder="1"/>
    <xf numFmtId="0" fontId="27" fillId="0" borderId="21" xfId="0" applyFont="1" applyBorder="1"/>
    <xf numFmtId="176" fontId="23" fillId="0" borderId="11" xfId="18" applyNumberFormat="1" applyFont="1" applyFill="1" applyBorder="1" applyAlignment="1">
      <alignment vertical="center"/>
    </xf>
    <xf numFmtId="0" fontId="22" fillId="0" borderId="18" xfId="0" applyFont="1" applyBorder="1" applyAlignment="1">
      <alignment horizontal="right" shrinkToFit="1"/>
    </xf>
    <xf numFmtId="0" fontId="22" fillId="0" borderId="12" xfId="0" applyFont="1" applyBorder="1" applyAlignment="1">
      <alignment horizontal="right" vertical="center" shrinkToFit="1"/>
    </xf>
    <xf numFmtId="0" fontId="15" fillId="0" borderId="18" xfId="0" applyFont="1" applyBorder="1" applyAlignment="1">
      <alignment vertical="center" wrapText="1"/>
    </xf>
    <xf numFmtId="0" fontId="15" fillId="0" borderId="15" xfId="0" applyFont="1" applyBorder="1" applyAlignment="1">
      <alignment vertical="center" wrapText="1"/>
    </xf>
    <xf numFmtId="0" fontId="29" fillId="0" borderId="22" xfId="0" applyFont="1" applyBorder="1" applyAlignment="1">
      <alignment wrapText="1"/>
    </xf>
    <xf numFmtId="0" fontId="26" fillId="0" borderId="7" xfId="0" applyFont="1" applyBorder="1" applyAlignment="1">
      <alignment wrapText="1"/>
    </xf>
    <xf numFmtId="0" fontId="26" fillId="0" borderId="23" xfId="0" applyFont="1" applyBorder="1" applyAlignment="1">
      <alignment wrapText="1"/>
    </xf>
    <xf numFmtId="0" fontId="15" fillId="0" borderId="24" xfId="0" applyFont="1" applyBorder="1" applyAlignment="1">
      <alignment vertical="center" wrapText="1"/>
    </xf>
    <xf numFmtId="0" fontId="18" fillId="0" borderId="0" xfId="0" applyFont="1" applyAlignment="1">
      <alignment vertical="center"/>
    </xf>
    <xf numFmtId="0" fontId="0" fillId="0" borderId="0" xfId="0" applyAlignment="1">
      <alignment horizontal="right"/>
    </xf>
    <xf numFmtId="0" fontId="0" fillId="0" borderId="4" xfId="0" applyBorder="1" applyAlignment="1">
      <alignment horizontal="center" vertical="center"/>
    </xf>
    <xf numFmtId="0" fontId="0" fillId="0" borderId="5" xfId="0" applyBorder="1" applyAlignment="1">
      <alignment horizontal="center" vertical="center" shrinkToFit="1"/>
    </xf>
    <xf numFmtId="0" fontId="19" fillId="0" borderId="0" xfId="0" applyFont="1" applyAlignment="1">
      <alignment horizontal="center"/>
    </xf>
    <xf numFmtId="0" fontId="0" fillId="0" borderId="0" xfId="0" quotePrefix="1" applyAlignment="1">
      <alignment horizontal="center"/>
    </xf>
    <xf numFmtId="9" fontId="19" fillId="0" borderId="0" xfId="0" quotePrefix="1" applyNumberFormat="1" applyFont="1" applyAlignment="1">
      <alignment horizontal="center"/>
    </xf>
    <xf numFmtId="0" fontId="0" fillId="0" borderId="23" xfId="0" applyBorder="1" applyAlignment="1">
      <alignment horizontal="centerContinuous"/>
    </xf>
    <xf numFmtId="0" fontId="26" fillId="0" borderId="0" xfId="0" applyFont="1" applyAlignment="1">
      <alignment horizontal="centerContinuous"/>
    </xf>
    <xf numFmtId="177" fontId="21" fillId="0" borderId="25" xfId="18" applyNumberFormat="1" applyFont="1" applyFill="1" applyBorder="1" applyAlignment="1"/>
    <xf numFmtId="49" fontId="21" fillId="0" borderId="2" xfId="0" applyNumberFormat="1" applyFont="1" applyBorder="1" applyAlignment="1">
      <alignment horizontal="center" vertical="center" wrapText="1" shrinkToFit="1"/>
    </xf>
    <xf numFmtId="38" fontId="27" fillId="0" borderId="9" xfId="18" applyFont="1" applyFill="1" applyBorder="1"/>
    <xf numFmtId="49" fontId="30" fillId="0" borderId="2" xfId="0" applyNumberFormat="1" applyFont="1" applyBorder="1" applyAlignment="1">
      <alignment horizontal="center" vertical="center" wrapText="1" shrinkToFit="1"/>
    </xf>
    <xf numFmtId="49" fontId="30" fillId="0" borderId="26" xfId="0" applyNumberFormat="1" applyFont="1" applyBorder="1" applyAlignment="1">
      <alignment horizontal="center" vertical="center" wrapText="1" shrinkToFit="1"/>
    </xf>
    <xf numFmtId="0" fontId="30" fillId="0" borderId="0" xfId="0" applyFont="1" applyAlignment="1">
      <alignment horizontal="right"/>
    </xf>
    <xf numFmtId="181" fontId="30" fillId="0" borderId="27" xfId="18" applyNumberFormat="1" applyFont="1" applyFill="1" applyBorder="1" applyAlignment="1">
      <alignment horizontal="right" shrinkToFit="1"/>
    </xf>
    <xf numFmtId="181" fontId="30" fillId="0" borderId="28" xfId="18" applyNumberFormat="1" applyFont="1" applyFill="1" applyBorder="1" applyAlignment="1">
      <alignment horizontal="right" shrinkToFit="1"/>
    </xf>
    <xf numFmtId="181" fontId="30" fillId="0" borderId="29" xfId="18" applyNumberFormat="1" applyFont="1" applyFill="1" applyBorder="1" applyAlignment="1">
      <alignment horizontal="right"/>
    </xf>
    <xf numFmtId="181" fontId="30" fillId="0" borderId="30" xfId="18" applyNumberFormat="1" applyFont="1" applyFill="1" applyBorder="1" applyAlignment="1">
      <alignment horizontal="right" shrinkToFit="1"/>
    </xf>
    <xf numFmtId="181" fontId="30" fillId="0" borderId="29" xfId="18" applyNumberFormat="1" applyFont="1" applyFill="1" applyBorder="1" applyAlignment="1">
      <alignment horizontal="right" shrinkToFit="1"/>
    </xf>
    <xf numFmtId="181" fontId="30" fillId="0" borderId="31" xfId="18" applyNumberFormat="1" applyFont="1" applyFill="1" applyBorder="1" applyAlignment="1">
      <alignment horizontal="right" shrinkToFit="1"/>
    </xf>
    <xf numFmtId="181" fontId="30" fillId="0" borderId="32" xfId="18" applyNumberFormat="1" applyFont="1" applyFill="1" applyBorder="1" applyAlignment="1">
      <alignment horizontal="right" shrinkToFit="1"/>
    </xf>
    <xf numFmtId="181" fontId="21" fillId="0" borderId="28" xfId="18" applyNumberFormat="1" applyFont="1" applyFill="1" applyBorder="1" applyAlignment="1">
      <alignment horizontal="right"/>
    </xf>
    <xf numFmtId="181" fontId="21" fillId="0" borderId="29" xfId="18" applyNumberFormat="1" applyFont="1" applyFill="1" applyBorder="1" applyAlignment="1">
      <alignment horizontal="right"/>
    </xf>
    <xf numFmtId="181" fontId="21" fillId="0" borderId="33" xfId="18" applyNumberFormat="1" applyFont="1" applyFill="1" applyBorder="1" applyAlignment="1">
      <alignment horizontal="right"/>
    </xf>
    <xf numFmtId="181" fontId="27" fillId="0" borderId="2" xfId="18" applyNumberFormat="1" applyFont="1" applyFill="1" applyBorder="1" applyAlignment="1">
      <alignment horizontal="right"/>
    </xf>
    <xf numFmtId="181" fontId="27" fillId="0" borderId="25" xfId="18" applyNumberFormat="1" applyFont="1" applyFill="1" applyBorder="1" applyAlignment="1">
      <alignment horizontal="right"/>
    </xf>
    <xf numFmtId="181" fontId="30" fillId="0" borderId="28" xfId="18" applyNumberFormat="1" applyFont="1" applyFill="1" applyBorder="1" applyAlignment="1">
      <alignment horizontal="right"/>
    </xf>
    <xf numFmtId="181" fontId="30" fillId="0" borderId="33" xfId="18" applyNumberFormat="1" applyFont="1" applyFill="1" applyBorder="1" applyAlignment="1">
      <alignment horizontal="right"/>
    </xf>
    <xf numFmtId="181" fontId="21" fillId="0" borderId="25" xfId="18" applyNumberFormat="1" applyFont="1" applyFill="1" applyBorder="1" applyAlignment="1">
      <alignment horizontal="right"/>
    </xf>
    <xf numFmtId="181" fontId="27" fillId="0" borderId="34" xfId="18" applyNumberFormat="1" applyFont="1" applyFill="1" applyBorder="1" applyAlignment="1">
      <alignment horizontal="right"/>
    </xf>
    <xf numFmtId="181" fontId="27" fillId="0" borderId="9" xfId="18" applyNumberFormat="1" applyFont="1" applyFill="1" applyBorder="1" applyAlignment="1">
      <alignment horizontal="right"/>
    </xf>
    <xf numFmtId="181" fontId="27" fillId="0" borderId="35" xfId="18" applyNumberFormat="1" applyFont="1" applyFill="1" applyBorder="1" applyAlignment="1">
      <alignment horizontal="right"/>
    </xf>
    <xf numFmtId="181" fontId="21" fillId="0" borderId="2" xfId="18" applyNumberFormat="1" applyFont="1" applyFill="1" applyBorder="1" applyAlignment="1">
      <alignment horizontal="right"/>
    </xf>
    <xf numFmtId="181" fontId="27" fillId="0" borderId="36" xfId="18" applyNumberFormat="1" applyFont="1" applyFill="1" applyBorder="1" applyAlignment="1">
      <alignment horizontal="right"/>
    </xf>
    <xf numFmtId="181" fontId="22" fillId="0" borderId="9" xfId="18" applyNumberFormat="1" applyFont="1" applyFill="1" applyBorder="1" applyAlignment="1">
      <alignment horizontal="right" vertical="center"/>
    </xf>
    <xf numFmtId="181" fontId="22" fillId="0" borderId="10" xfId="18" applyNumberFormat="1" applyFont="1" applyFill="1" applyBorder="1" applyAlignment="1">
      <alignment horizontal="right" vertical="center"/>
    </xf>
    <xf numFmtId="181" fontId="22" fillId="0" borderId="29" xfId="18" applyNumberFormat="1" applyFont="1" applyFill="1" applyBorder="1" applyAlignment="1">
      <alignment horizontal="right" vertical="center"/>
    </xf>
    <xf numFmtId="181" fontId="22" fillId="0" borderId="31" xfId="18" applyNumberFormat="1" applyFont="1" applyFill="1" applyBorder="1" applyAlignment="1">
      <alignment horizontal="right" vertical="center"/>
    </xf>
    <xf numFmtId="181" fontId="22" fillId="0" borderId="25" xfId="18" applyNumberFormat="1" applyFont="1" applyFill="1" applyBorder="1" applyAlignment="1">
      <alignment horizontal="right" vertical="center"/>
    </xf>
    <xf numFmtId="181" fontId="22" fillId="0" borderId="37" xfId="18" applyNumberFormat="1" applyFont="1" applyFill="1" applyBorder="1" applyAlignment="1">
      <alignment horizontal="right" vertical="center"/>
    </xf>
    <xf numFmtId="181" fontId="22" fillId="0" borderId="38" xfId="18" applyNumberFormat="1" applyFont="1" applyFill="1" applyBorder="1" applyAlignment="1">
      <alignment horizontal="right" vertical="center"/>
    </xf>
    <xf numFmtId="181" fontId="22" fillId="0" borderId="36" xfId="18" applyNumberFormat="1" applyFont="1" applyFill="1" applyBorder="1" applyAlignment="1">
      <alignment horizontal="right" vertical="center"/>
    </xf>
    <xf numFmtId="181" fontId="22" fillId="0" borderId="39" xfId="18" applyNumberFormat="1" applyFont="1" applyFill="1" applyBorder="1" applyAlignment="1">
      <alignment horizontal="right" vertical="center"/>
    </xf>
    <xf numFmtId="181" fontId="26" fillId="0" borderId="40" xfId="0" applyNumberFormat="1" applyFont="1" applyBorder="1"/>
    <xf numFmtId="181" fontId="26" fillId="0" borderId="41" xfId="0" applyNumberFormat="1" applyFont="1" applyBorder="1"/>
    <xf numFmtId="181" fontId="26" fillId="0" borderId="42" xfId="0" applyNumberFormat="1" applyFont="1" applyBorder="1"/>
    <xf numFmtId="181" fontId="26" fillId="0" borderId="29" xfId="0" applyNumberFormat="1" applyFont="1" applyBorder="1"/>
    <xf numFmtId="181" fontId="26" fillId="0" borderId="43" xfId="0" applyNumberFormat="1" applyFont="1" applyBorder="1"/>
    <xf numFmtId="181" fontId="26" fillId="0" borderId="44" xfId="0" applyNumberFormat="1" applyFont="1" applyBorder="1"/>
    <xf numFmtId="181" fontId="26" fillId="0" borderId="25" xfId="0" applyNumberFormat="1" applyFont="1" applyBorder="1"/>
    <xf numFmtId="181" fontId="26" fillId="0" borderId="45" xfId="0" applyNumberFormat="1" applyFont="1" applyBorder="1"/>
    <xf numFmtId="181" fontId="26" fillId="0" borderId="46" xfId="0" applyNumberFormat="1" applyFont="1" applyBorder="1"/>
    <xf numFmtId="181" fontId="26" fillId="0" borderId="36" xfId="0" applyNumberFormat="1" applyFont="1" applyBorder="1"/>
    <xf numFmtId="181" fontId="26" fillId="0" borderId="47" xfId="0" applyNumberFormat="1" applyFont="1" applyBorder="1"/>
    <xf numFmtId="181" fontId="26" fillId="0" borderId="48" xfId="0" applyNumberFormat="1" applyFont="1" applyBorder="1"/>
    <xf numFmtId="181" fontId="30" fillId="0" borderId="19" xfId="0" applyNumberFormat="1" applyFont="1" applyBorder="1" applyAlignment="1">
      <alignment shrinkToFit="1"/>
    </xf>
    <xf numFmtId="181" fontId="30" fillId="0" borderId="43" xfId="18" applyNumberFormat="1" applyFont="1" applyFill="1" applyBorder="1" applyAlignment="1">
      <alignment horizontal="right" shrinkToFit="1"/>
    </xf>
    <xf numFmtId="182" fontId="30" fillId="0" borderId="30" xfId="18" applyNumberFormat="1" applyFont="1" applyFill="1" applyBorder="1" applyAlignment="1">
      <alignment horizontal="right" shrinkToFit="1"/>
    </xf>
    <xf numFmtId="182" fontId="30" fillId="0" borderId="29" xfId="18" applyNumberFormat="1" applyFont="1" applyFill="1" applyBorder="1" applyAlignment="1">
      <alignment horizontal="right" shrinkToFit="1"/>
    </xf>
    <xf numFmtId="182" fontId="30" fillId="0" borderId="31" xfId="18" applyNumberFormat="1" applyFont="1" applyFill="1" applyBorder="1" applyAlignment="1">
      <alignment horizontal="right" shrinkToFit="1"/>
    </xf>
    <xf numFmtId="182" fontId="30" fillId="0" borderId="49" xfId="18" applyNumberFormat="1" applyFont="1" applyFill="1" applyBorder="1" applyAlignment="1">
      <alignment horizontal="right" shrinkToFit="1"/>
    </xf>
    <xf numFmtId="182" fontId="30" fillId="0" borderId="33" xfId="18" applyNumberFormat="1" applyFont="1" applyFill="1" applyBorder="1" applyAlignment="1">
      <alignment horizontal="right" shrinkToFit="1"/>
    </xf>
    <xf numFmtId="182" fontId="30" fillId="0" borderId="50" xfId="18" applyNumberFormat="1" applyFont="1" applyFill="1" applyBorder="1" applyAlignment="1">
      <alignment horizontal="right" shrinkToFit="1"/>
    </xf>
    <xf numFmtId="181" fontId="30" fillId="0" borderId="51" xfId="18" applyNumberFormat="1" applyFont="1" applyFill="1" applyBorder="1" applyAlignment="1">
      <alignment horizontal="right" shrinkToFit="1"/>
    </xf>
    <xf numFmtId="183" fontId="30" fillId="0" borderId="30" xfId="18" applyNumberFormat="1" applyFont="1" applyFill="1" applyBorder="1" applyAlignment="1">
      <alignment horizontal="right" shrinkToFit="1"/>
    </xf>
    <xf numFmtId="183" fontId="30" fillId="0" borderId="29" xfId="18" applyNumberFormat="1" applyFont="1" applyFill="1" applyBorder="1" applyAlignment="1">
      <alignment horizontal="right" shrinkToFit="1"/>
    </xf>
    <xf numFmtId="183" fontId="30" fillId="0" borderId="31" xfId="18" applyNumberFormat="1" applyFont="1" applyFill="1" applyBorder="1" applyAlignment="1">
      <alignment horizontal="right" shrinkToFit="1"/>
    </xf>
    <xf numFmtId="183" fontId="30" fillId="0" borderId="49" xfId="18" applyNumberFormat="1" applyFont="1" applyFill="1" applyBorder="1" applyAlignment="1">
      <alignment horizontal="right" shrinkToFit="1"/>
    </xf>
    <xf numFmtId="183" fontId="30" fillId="0" borderId="52" xfId="18" applyNumberFormat="1" applyFont="1" applyFill="1" applyBorder="1" applyAlignment="1">
      <alignment horizontal="right" shrinkToFit="1"/>
    </xf>
    <xf numFmtId="183" fontId="30" fillId="0" borderId="33" xfId="18" applyNumberFormat="1" applyFont="1" applyFill="1" applyBorder="1" applyAlignment="1">
      <alignment horizontal="right" shrinkToFit="1"/>
    </xf>
    <xf numFmtId="183" fontId="30" fillId="0" borderId="50" xfId="18" applyNumberFormat="1" applyFont="1" applyFill="1" applyBorder="1" applyAlignment="1">
      <alignment horizontal="right" shrinkToFit="1"/>
    </xf>
    <xf numFmtId="181" fontId="22" fillId="0" borderId="53" xfId="18" applyNumberFormat="1" applyFont="1" applyFill="1" applyBorder="1" applyAlignment="1">
      <alignment horizontal="right" vertical="center"/>
    </xf>
    <xf numFmtId="181" fontId="22" fillId="0" borderId="43" xfId="18" applyNumberFormat="1" applyFont="1" applyFill="1" applyBorder="1" applyAlignment="1">
      <alignment horizontal="right" vertical="center"/>
    </xf>
    <xf numFmtId="181" fontId="22" fillId="0" borderId="45" xfId="18" applyNumberFormat="1" applyFont="1" applyFill="1" applyBorder="1" applyAlignment="1">
      <alignment horizontal="right" vertical="center"/>
    </xf>
    <xf numFmtId="181" fontId="22" fillId="0" borderId="47" xfId="18" applyNumberFormat="1" applyFont="1" applyFill="1" applyBorder="1" applyAlignment="1">
      <alignment horizontal="right" vertical="center"/>
    </xf>
    <xf numFmtId="0" fontId="30" fillId="0" borderId="0" xfId="0" applyFont="1" applyAlignment="1">
      <alignment horizontal="left"/>
    </xf>
    <xf numFmtId="181" fontId="21" fillId="0" borderId="0" xfId="18" applyNumberFormat="1" applyFont="1" applyFill="1" applyBorder="1" applyAlignment="1">
      <alignment horizontal="right"/>
    </xf>
    <xf numFmtId="181" fontId="27" fillId="0" borderId="0" xfId="18" applyNumberFormat="1" applyFont="1" applyFill="1" applyBorder="1" applyAlignment="1">
      <alignment horizontal="right"/>
    </xf>
    <xf numFmtId="181" fontId="30" fillId="0" borderId="0" xfId="18" applyNumberFormat="1" applyFont="1" applyFill="1" applyBorder="1" applyAlignment="1">
      <alignment horizontal="right"/>
    </xf>
    <xf numFmtId="49" fontId="30" fillId="0" borderId="20" xfId="0" applyNumberFormat="1" applyFont="1" applyBorder="1" applyAlignment="1">
      <alignment horizontal="center" vertical="center" wrapText="1" shrinkToFit="1"/>
    </xf>
    <xf numFmtId="176" fontId="10" fillId="0" borderId="0" xfId="18" applyNumberFormat="1" applyFont="1" applyFill="1" applyBorder="1" applyAlignment="1">
      <alignment horizontal="right"/>
    </xf>
    <xf numFmtId="0" fontId="7" fillId="0" borderId="0" xfId="0" applyFont="1" applyAlignment="1">
      <alignment horizontal="right"/>
    </xf>
    <xf numFmtId="181" fontId="27" fillId="0" borderId="53" xfId="18" applyNumberFormat="1" applyFont="1" applyFill="1" applyBorder="1" applyAlignment="1">
      <alignment horizontal="right" shrinkToFit="1"/>
    </xf>
    <xf numFmtId="181" fontId="27" fillId="0" borderId="0" xfId="18" applyNumberFormat="1" applyFont="1" applyFill="1" applyBorder="1" applyAlignment="1">
      <alignment horizontal="right" shrinkToFit="1"/>
    </xf>
    <xf numFmtId="49" fontId="21" fillId="0" borderId="0" xfId="0" applyNumberFormat="1" applyFont="1" applyAlignment="1">
      <alignment horizontal="right" vertical="center"/>
    </xf>
    <xf numFmtId="181" fontId="21" fillId="0" borderId="35" xfId="18" applyNumberFormat="1" applyFont="1" applyFill="1" applyBorder="1" applyAlignment="1">
      <alignment horizontal="right"/>
    </xf>
    <xf numFmtId="181" fontId="21" fillId="0" borderId="54" xfId="18" applyNumberFormat="1" applyFont="1" applyFill="1" applyBorder="1" applyAlignment="1">
      <alignment horizontal="right"/>
    </xf>
    <xf numFmtId="181" fontId="22" fillId="0" borderId="55" xfId="18" applyNumberFormat="1" applyFont="1" applyFill="1" applyBorder="1" applyAlignment="1">
      <alignment horizontal="right" vertical="center"/>
    </xf>
    <xf numFmtId="181" fontId="22" fillId="0" borderId="56" xfId="18" applyNumberFormat="1" applyFont="1" applyFill="1" applyBorder="1" applyAlignment="1">
      <alignment horizontal="right" vertical="center"/>
    </xf>
    <xf numFmtId="181" fontId="22" fillId="0" borderId="23" xfId="18" applyNumberFormat="1" applyFont="1" applyFill="1" applyBorder="1" applyAlignment="1">
      <alignment horizontal="right" vertical="center"/>
    </xf>
    <xf numFmtId="181" fontId="22" fillId="0" borderId="57" xfId="18" applyNumberFormat="1" applyFont="1" applyFill="1" applyBorder="1" applyAlignment="1">
      <alignment horizontal="right" vertical="center"/>
    </xf>
    <xf numFmtId="181" fontId="22" fillId="0" borderId="58" xfId="18" applyNumberFormat="1" applyFont="1" applyFill="1" applyBorder="1" applyAlignment="1">
      <alignment horizontal="right" vertical="center"/>
    </xf>
    <xf numFmtId="181" fontId="22" fillId="0" borderId="59" xfId="18" applyNumberFormat="1" applyFont="1" applyFill="1" applyBorder="1" applyAlignment="1">
      <alignment horizontal="right" vertical="center"/>
    </xf>
    <xf numFmtId="181" fontId="22" fillId="0" borderId="60" xfId="18" applyNumberFormat="1" applyFont="1" applyFill="1" applyBorder="1" applyAlignment="1">
      <alignment horizontal="right" vertical="center"/>
    </xf>
    <xf numFmtId="181" fontId="22" fillId="0" borderId="61" xfId="18" applyNumberFormat="1" applyFont="1" applyFill="1" applyBorder="1" applyAlignment="1">
      <alignment horizontal="right" vertical="center"/>
    </xf>
    <xf numFmtId="181" fontId="22" fillId="0" borderId="0" xfId="18" applyNumberFormat="1" applyFont="1" applyFill="1" applyBorder="1" applyAlignment="1">
      <alignment horizontal="right" vertical="center"/>
    </xf>
    <xf numFmtId="181" fontId="22" fillId="0" borderId="62" xfId="18" applyNumberFormat="1" applyFont="1" applyFill="1" applyBorder="1" applyAlignment="1">
      <alignment horizontal="right" vertical="center"/>
    </xf>
    <xf numFmtId="181" fontId="22" fillId="0" borderId="22" xfId="18" applyNumberFormat="1" applyFont="1" applyFill="1" applyBorder="1" applyAlignment="1">
      <alignment horizontal="right" vertical="center"/>
    </xf>
    <xf numFmtId="0" fontId="10" fillId="0" borderId="0" xfId="0" applyFont="1"/>
    <xf numFmtId="0" fontId="10" fillId="0" borderId="0" xfId="0" applyFont="1" applyAlignment="1">
      <alignment vertical="top"/>
    </xf>
    <xf numFmtId="179" fontId="11" fillId="0" borderId="0" xfId="18" applyNumberFormat="1" applyFont="1" applyFill="1" applyBorder="1" applyAlignment="1">
      <alignment vertical="center"/>
    </xf>
    <xf numFmtId="176" fontId="11" fillId="0" borderId="0" xfId="18" applyNumberFormat="1" applyFont="1" applyFill="1" applyBorder="1" applyAlignment="1">
      <alignment vertical="center"/>
    </xf>
    <xf numFmtId="181" fontId="30" fillId="0" borderId="43" xfId="18" applyNumberFormat="1" applyFont="1" applyFill="1" applyBorder="1" applyAlignment="1">
      <alignment horizontal="right"/>
    </xf>
    <xf numFmtId="38" fontId="27" fillId="0" borderId="53" xfId="18" applyFont="1" applyFill="1" applyBorder="1"/>
    <xf numFmtId="181" fontId="30" fillId="0" borderId="63" xfId="18" applyNumberFormat="1" applyFont="1" applyFill="1" applyBorder="1" applyAlignment="1">
      <alignment horizontal="right" shrinkToFit="1"/>
    </xf>
    <xf numFmtId="181" fontId="30" fillId="0" borderId="0" xfId="18" applyNumberFormat="1" applyFont="1" applyFill="1" applyBorder="1" applyAlignment="1">
      <alignment horizontal="right" shrinkToFit="1"/>
    </xf>
    <xf numFmtId="181" fontId="27" fillId="0" borderId="4" xfId="18" applyNumberFormat="1" applyFont="1" applyFill="1" applyBorder="1" applyAlignment="1">
      <alignment horizontal="right" shrinkToFit="1"/>
    </xf>
    <xf numFmtId="181" fontId="30" fillId="0" borderId="53" xfId="18" applyNumberFormat="1" applyFont="1" applyFill="1" applyBorder="1" applyAlignment="1">
      <alignment horizontal="right" shrinkToFit="1"/>
    </xf>
    <xf numFmtId="181" fontId="27" fillId="0" borderId="45" xfId="18" applyNumberFormat="1" applyFont="1" applyFill="1" applyBorder="1" applyAlignment="1">
      <alignment horizontal="right" shrinkToFit="1"/>
    </xf>
    <xf numFmtId="181" fontId="30" fillId="0" borderId="52" xfId="18" applyNumberFormat="1" applyFont="1" applyFill="1" applyBorder="1" applyAlignment="1">
      <alignment horizontal="right" shrinkToFit="1"/>
    </xf>
    <xf numFmtId="181" fontId="30" fillId="0" borderId="45" xfId="18" applyNumberFormat="1" applyFont="1" applyFill="1" applyBorder="1" applyAlignment="1">
      <alignment horizontal="right" shrinkToFit="1"/>
    </xf>
    <xf numFmtId="179" fontId="30" fillId="0" borderId="45" xfId="18" applyNumberFormat="1" applyFont="1" applyFill="1" applyBorder="1"/>
    <xf numFmtId="181" fontId="30" fillId="0" borderId="58" xfId="18" applyNumberFormat="1" applyFont="1" applyFill="1" applyBorder="1" applyAlignment="1">
      <alignment horizontal="right" shrinkToFit="1"/>
    </xf>
    <xf numFmtId="181" fontId="27" fillId="0" borderId="56" xfId="18" applyNumberFormat="1" applyFont="1" applyFill="1" applyBorder="1" applyAlignment="1">
      <alignment horizontal="right" shrinkToFit="1"/>
    </xf>
    <xf numFmtId="181" fontId="30" fillId="0" borderId="64" xfId="18" applyNumberFormat="1" applyFont="1" applyFill="1" applyBorder="1" applyAlignment="1">
      <alignment horizontal="right" shrinkToFit="1"/>
    </xf>
    <xf numFmtId="181" fontId="22" fillId="0" borderId="30" xfId="18" applyNumberFormat="1" applyFont="1" applyFill="1" applyBorder="1" applyAlignment="1">
      <alignment horizontal="right" vertical="center"/>
    </xf>
    <xf numFmtId="49" fontId="21" fillId="0" borderId="4" xfId="0" applyNumberFormat="1" applyFont="1" applyBorder="1" applyAlignment="1">
      <alignment horizontal="center" vertical="center" wrapText="1" shrinkToFit="1"/>
    </xf>
    <xf numFmtId="181" fontId="22" fillId="0" borderId="65" xfId="18" applyNumberFormat="1" applyFont="1" applyFill="1" applyBorder="1" applyAlignment="1">
      <alignment horizontal="right" vertical="center"/>
    </xf>
    <xf numFmtId="49" fontId="30" fillId="0" borderId="4" xfId="0" applyNumberFormat="1" applyFont="1" applyBorder="1" applyAlignment="1">
      <alignment horizontal="center" vertical="center" wrapText="1" shrinkToFit="1"/>
    </xf>
    <xf numFmtId="181" fontId="30" fillId="0" borderId="0" xfId="0" applyNumberFormat="1" applyFont="1" applyAlignment="1">
      <alignment shrinkToFit="1"/>
    </xf>
    <xf numFmtId="38" fontId="7" fillId="0" borderId="0" xfId="18" applyFont="1" applyFill="1" applyBorder="1" applyAlignment="1">
      <alignment horizontal="center" vertical="center" shrinkToFit="1"/>
    </xf>
    <xf numFmtId="49" fontId="30" fillId="0" borderId="0" xfId="0" applyNumberFormat="1" applyFont="1" applyAlignment="1">
      <alignment horizontal="center" vertical="center" shrinkToFit="1"/>
    </xf>
    <xf numFmtId="182" fontId="30" fillId="0" borderId="0" xfId="18" applyNumberFormat="1" applyFont="1" applyFill="1" applyBorder="1" applyAlignment="1">
      <alignment horizontal="right" shrinkToFit="1"/>
    </xf>
    <xf numFmtId="183" fontId="30" fillId="0" borderId="0" xfId="18" applyNumberFormat="1" applyFont="1" applyFill="1" applyBorder="1" applyAlignment="1">
      <alignment horizontal="right" shrinkToFit="1"/>
    </xf>
    <xf numFmtId="181" fontId="30" fillId="0" borderId="61" xfId="0" applyNumberFormat="1" applyFont="1" applyBorder="1" applyAlignment="1">
      <alignment shrinkToFit="1"/>
    </xf>
    <xf numFmtId="182" fontId="30" fillId="0" borderId="58" xfId="18" applyNumberFormat="1" applyFont="1" applyFill="1" applyBorder="1" applyAlignment="1">
      <alignment horizontal="right" shrinkToFit="1"/>
    </xf>
    <xf numFmtId="182" fontId="30" fillId="0" borderId="66" xfId="18" applyNumberFormat="1" applyFont="1" applyFill="1" applyBorder="1" applyAlignment="1">
      <alignment horizontal="right" shrinkToFit="1"/>
    </xf>
    <xf numFmtId="181" fontId="30" fillId="0" borderId="37" xfId="0" applyNumberFormat="1" applyFont="1" applyBorder="1" applyAlignment="1">
      <alignment shrinkToFit="1"/>
    </xf>
    <xf numFmtId="181" fontId="30" fillId="0" borderId="25" xfId="0" applyNumberFormat="1" applyFont="1" applyBorder="1" applyAlignment="1">
      <alignment shrinkToFit="1"/>
    </xf>
    <xf numFmtId="49" fontId="30" fillId="0" borderId="56" xfId="0" applyNumberFormat="1" applyFont="1" applyBorder="1" applyAlignment="1">
      <alignment horizontal="center" vertical="center" shrinkToFit="1"/>
    </xf>
    <xf numFmtId="181" fontId="30" fillId="0" borderId="67" xfId="18" applyNumberFormat="1" applyFont="1" applyFill="1" applyBorder="1" applyAlignment="1">
      <alignment horizontal="right" shrinkToFit="1"/>
    </xf>
    <xf numFmtId="183" fontId="30" fillId="0" borderId="58" xfId="18" applyNumberFormat="1" applyFont="1" applyFill="1" applyBorder="1" applyAlignment="1">
      <alignment horizontal="right" shrinkToFit="1"/>
    </xf>
    <xf numFmtId="183" fontId="30" fillId="0" borderId="66" xfId="18" applyNumberFormat="1" applyFont="1" applyFill="1" applyBorder="1" applyAlignment="1">
      <alignment horizontal="right" shrinkToFit="1"/>
    </xf>
    <xf numFmtId="49" fontId="30" fillId="0" borderId="10" xfId="0" applyNumberFormat="1" applyFont="1" applyBorder="1" applyAlignment="1">
      <alignment horizontal="center" vertical="center" shrinkToFit="1"/>
    </xf>
    <xf numFmtId="49" fontId="30" fillId="0" borderId="9" xfId="0" applyNumberFormat="1" applyFont="1" applyBorder="1" applyAlignment="1">
      <alignment horizontal="center" vertical="center" shrinkToFit="1"/>
    </xf>
    <xf numFmtId="181" fontId="22" fillId="0" borderId="68" xfId="18" applyNumberFormat="1" applyFont="1" applyFill="1" applyBorder="1" applyAlignment="1">
      <alignment horizontal="right" vertical="center"/>
    </xf>
    <xf numFmtId="181" fontId="22" fillId="0" borderId="8" xfId="18" applyNumberFormat="1" applyFont="1" applyFill="1" applyBorder="1" applyAlignment="1">
      <alignment horizontal="right" vertical="center"/>
    </xf>
    <xf numFmtId="181" fontId="22" fillId="0" borderId="19" xfId="18" applyNumberFormat="1" applyFont="1" applyFill="1" applyBorder="1" applyAlignment="1">
      <alignment horizontal="right" vertical="center"/>
    </xf>
    <xf numFmtId="181" fontId="22" fillId="0" borderId="69" xfId="18" applyNumberFormat="1" applyFont="1" applyFill="1" applyBorder="1" applyAlignment="1">
      <alignment horizontal="right" vertical="center"/>
    </xf>
    <xf numFmtId="179" fontId="11" fillId="0" borderId="17" xfId="18" applyNumberFormat="1" applyFont="1" applyFill="1" applyBorder="1" applyAlignment="1">
      <alignment horizontal="center" vertical="center"/>
    </xf>
    <xf numFmtId="181" fontId="22" fillId="0" borderId="11" xfId="18" applyNumberFormat="1" applyFont="1" applyFill="1" applyBorder="1" applyAlignment="1">
      <alignment horizontal="right" vertical="center"/>
    </xf>
    <xf numFmtId="181" fontId="22" fillId="0" borderId="15" xfId="18" applyNumberFormat="1" applyFont="1" applyFill="1" applyBorder="1" applyAlignment="1">
      <alignment horizontal="right" vertical="center"/>
    </xf>
    <xf numFmtId="181" fontId="22" fillId="0" borderId="18" xfId="18" applyNumberFormat="1" applyFont="1" applyFill="1" applyBorder="1" applyAlignment="1">
      <alignment horizontal="right" vertical="center"/>
    </xf>
    <xf numFmtId="181" fontId="22" fillId="0" borderId="24" xfId="18" applyNumberFormat="1" applyFont="1" applyFill="1" applyBorder="1" applyAlignment="1">
      <alignment horizontal="right" vertical="center"/>
    </xf>
    <xf numFmtId="176" fontId="11" fillId="0" borderId="17" xfId="18" applyNumberFormat="1" applyFont="1" applyFill="1" applyBorder="1" applyAlignment="1">
      <alignment horizontal="center" vertical="center"/>
    </xf>
    <xf numFmtId="181" fontId="30" fillId="0" borderId="37" xfId="18" applyNumberFormat="1" applyFont="1" applyFill="1" applyBorder="1" applyAlignment="1">
      <alignment horizontal="right" shrinkToFit="1"/>
    </xf>
    <xf numFmtId="181" fontId="30" fillId="0" borderId="67" xfId="18" applyNumberFormat="1" applyFont="1" applyFill="1" applyBorder="1" applyAlignment="1">
      <alignment horizontal="right"/>
    </xf>
    <xf numFmtId="181" fontId="30" fillId="0" borderId="58" xfId="18" applyNumberFormat="1" applyFont="1" applyFill="1" applyBorder="1" applyAlignment="1">
      <alignment horizontal="right"/>
    </xf>
    <xf numFmtId="49" fontId="21" fillId="0" borderId="70" xfId="0" applyNumberFormat="1" applyFont="1" applyBorder="1" applyAlignment="1">
      <alignment horizontal="center" vertical="center" wrapText="1" shrinkToFit="1"/>
    </xf>
    <xf numFmtId="38" fontId="27" fillId="0" borderId="56" xfId="18" applyFont="1" applyFill="1" applyBorder="1"/>
    <xf numFmtId="181" fontId="21" fillId="0" borderId="67" xfId="18" applyNumberFormat="1" applyFont="1" applyFill="1" applyBorder="1" applyAlignment="1">
      <alignment horizontal="right"/>
    </xf>
    <xf numFmtId="181" fontId="21" fillId="0" borderId="58" xfId="18" applyNumberFormat="1" applyFont="1" applyFill="1" applyBorder="1" applyAlignment="1">
      <alignment horizontal="right"/>
    </xf>
    <xf numFmtId="181" fontId="21" fillId="0" borderId="66" xfId="18" applyNumberFormat="1" applyFont="1" applyFill="1" applyBorder="1" applyAlignment="1">
      <alignment horizontal="right"/>
    </xf>
    <xf numFmtId="181" fontId="27" fillId="0" borderId="70" xfId="18" applyNumberFormat="1" applyFont="1" applyFill="1" applyBorder="1" applyAlignment="1">
      <alignment horizontal="right"/>
    </xf>
    <xf numFmtId="181" fontId="27" fillId="0" borderId="61" xfId="18" applyNumberFormat="1" applyFont="1" applyFill="1" applyBorder="1" applyAlignment="1">
      <alignment horizontal="right"/>
    </xf>
    <xf numFmtId="181" fontId="30" fillId="0" borderId="66" xfId="18" applyNumberFormat="1" applyFont="1" applyFill="1" applyBorder="1" applyAlignment="1">
      <alignment horizontal="right"/>
    </xf>
    <xf numFmtId="181" fontId="21" fillId="0" borderId="61" xfId="18" applyNumberFormat="1" applyFont="1" applyFill="1" applyBorder="1" applyAlignment="1">
      <alignment horizontal="right"/>
    </xf>
    <xf numFmtId="181" fontId="27" fillId="0" borderId="71" xfId="18" applyNumberFormat="1" applyFont="1" applyFill="1" applyBorder="1" applyAlignment="1">
      <alignment horizontal="right"/>
    </xf>
    <xf numFmtId="181" fontId="27" fillId="0" borderId="56" xfId="18" applyNumberFormat="1" applyFont="1" applyFill="1" applyBorder="1" applyAlignment="1">
      <alignment horizontal="right"/>
    </xf>
    <xf numFmtId="0" fontId="30" fillId="0" borderId="37" xfId="0" applyFont="1" applyBorder="1" applyAlignment="1">
      <alignment horizontal="center" vertical="center"/>
    </xf>
    <xf numFmtId="49" fontId="30" fillId="0" borderId="45" xfId="0" applyNumberFormat="1" applyFont="1" applyBorder="1" applyAlignment="1">
      <alignment horizontal="center" vertical="center" wrapText="1" shrinkToFit="1"/>
    </xf>
    <xf numFmtId="182" fontId="30" fillId="0" borderId="37" xfId="18" applyNumberFormat="1" applyFont="1" applyFill="1" applyBorder="1" applyAlignment="1">
      <alignment horizontal="right" shrinkToFit="1"/>
    </xf>
    <xf numFmtId="49" fontId="30" fillId="0" borderId="37" xfId="0" quotePrefix="1" applyNumberFormat="1" applyFont="1" applyBorder="1" applyAlignment="1">
      <alignment horizontal="center" vertical="center" shrinkToFit="1"/>
    </xf>
    <xf numFmtId="183" fontId="30" fillId="0" borderId="37" xfId="18" applyNumberFormat="1" applyFont="1" applyFill="1" applyBorder="1" applyAlignment="1">
      <alignment horizontal="right" shrinkToFit="1"/>
    </xf>
    <xf numFmtId="183" fontId="30" fillId="0" borderId="45" xfId="18" applyNumberFormat="1" applyFont="1" applyFill="1" applyBorder="1" applyAlignment="1">
      <alignment horizontal="right" shrinkToFit="1"/>
    </xf>
    <xf numFmtId="177" fontId="21" fillId="0" borderId="61" xfId="18" applyNumberFormat="1" applyFont="1" applyFill="1" applyBorder="1" applyAlignment="1"/>
    <xf numFmtId="181" fontId="21" fillId="0" borderId="72" xfId="18" applyNumberFormat="1" applyFont="1" applyFill="1" applyBorder="1" applyAlignment="1">
      <alignment horizontal="right"/>
    </xf>
    <xf numFmtId="181" fontId="21" fillId="0" borderId="73" xfId="18" applyNumberFormat="1" applyFont="1" applyFill="1" applyBorder="1" applyAlignment="1">
      <alignment horizontal="right"/>
    </xf>
    <xf numFmtId="181" fontId="27" fillId="0" borderId="72" xfId="18" applyNumberFormat="1" applyFont="1" applyFill="1" applyBorder="1" applyAlignment="1">
      <alignment horizontal="right"/>
    </xf>
    <xf numFmtId="181" fontId="21" fillId="0" borderId="70" xfId="18" applyNumberFormat="1" applyFont="1" applyFill="1" applyBorder="1" applyAlignment="1">
      <alignment horizontal="right"/>
    </xf>
    <xf numFmtId="181" fontId="21" fillId="0" borderId="56" xfId="18" applyNumberFormat="1" applyFont="1" applyFill="1" applyBorder="1" applyAlignment="1">
      <alignment horizontal="right"/>
    </xf>
    <xf numFmtId="181" fontId="27" fillId="0" borderId="65" xfId="18" applyNumberFormat="1" applyFont="1" applyFill="1" applyBorder="1" applyAlignment="1">
      <alignment horizontal="right"/>
    </xf>
    <xf numFmtId="181" fontId="27" fillId="0" borderId="70" xfId="18" applyNumberFormat="1" applyFont="1" applyFill="1" applyBorder="1" applyAlignment="1">
      <alignment horizontal="right" shrinkToFit="1"/>
    </xf>
    <xf numFmtId="181" fontId="30" fillId="0" borderId="56" xfId="18" applyNumberFormat="1" applyFont="1" applyFill="1" applyBorder="1" applyAlignment="1">
      <alignment horizontal="right" shrinkToFit="1"/>
    </xf>
    <xf numFmtId="181" fontId="27" fillId="0" borderId="61" xfId="18" applyNumberFormat="1" applyFont="1" applyFill="1" applyBorder="1" applyAlignment="1">
      <alignment horizontal="right" shrinkToFit="1"/>
    </xf>
    <xf numFmtId="181" fontId="30" fillId="0" borderId="66" xfId="18" applyNumberFormat="1" applyFont="1" applyFill="1" applyBorder="1" applyAlignment="1">
      <alignment horizontal="right" shrinkToFit="1"/>
    </xf>
    <xf numFmtId="181" fontId="30" fillId="0" borderId="61" xfId="18" applyNumberFormat="1" applyFont="1" applyFill="1" applyBorder="1" applyAlignment="1">
      <alignment horizontal="right" shrinkToFit="1"/>
    </xf>
    <xf numFmtId="179" fontId="30" fillId="0" borderId="61" xfId="18" applyNumberFormat="1" applyFont="1" applyFill="1" applyBorder="1"/>
    <xf numFmtId="181" fontId="30" fillId="0" borderId="73" xfId="18" applyNumberFormat="1" applyFont="1" applyFill="1" applyBorder="1" applyAlignment="1">
      <alignment horizontal="right" shrinkToFit="1"/>
    </xf>
    <xf numFmtId="181" fontId="30" fillId="0" borderId="74" xfId="18" applyNumberFormat="1" applyFont="1" applyFill="1" applyBorder="1" applyAlignment="1">
      <alignment horizontal="right" shrinkToFit="1"/>
    </xf>
    <xf numFmtId="181" fontId="30" fillId="0" borderId="54" xfId="18" applyNumberFormat="1" applyFont="1" applyFill="1" applyBorder="1" applyAlignment="1">
      <alignment horizontal="right"/>
    </xf>
    <xf numFmtId="181" fontId="30" fillId="0" borderId="73" xfId="18" applyNumberFormat="1" applyFont="1" applyFill="1" applyBorder="1" applyAlignment="1">
      <alignment horizontal="right"/>
    </xf>
    <xf numFmtId="49" fontId="30" fillId="0" borderId="70" xfId="0" applyNumberFormat="1" applyFont="1" applyBorder="1" applyAlignment="1">
      <alignment horizontal="center" vertical="center" wrapText="1"/>
    </xf>
    <xf numFmtId="49" fontId="30" fillId="0" borderId="2" xfId="0" applyNumberFormat="1" applyFont="1" applyBorder="1" applyAlignment="1">
      <alignment horizontal="center" vertical="center" wrapText="1"/>
    </xf>
    <xf numFmtId="49" fontId="30" fillId="0" borderId="26" xfId="0" applyNumberFormat="1" applyFont="1" applyBorder="1" applyAlignment="1">
      <alignment horizontal="center" vertical="center" wrapText="1"/>
    </xf>
    <xf numFmtId="49" fontId="30" fillId="0" borderId="20" xfId="0" applyNumberFormat="1" applyFont="1" applyBorder="1" applyAlignment="1">
      <alignment horizontal="center" vertical="center" wrapText="1"/>
    </xf>
    <xf numFmtId="181" fontId="21" fillId="0" borderId="34" xfId="18" applyNumberFormat="1" applyFont="1" applyFill="1" applyBorder="1" applyAlignment="1">
      <alignment horizontal="right"/>
    </xf>
    <xf numFmtId="0" fontId="28" fillId="0" borderId="19" xfId="0" applyFont="1" applyBorder="1"/>
    <xf numFmtId="0" fontId="26" fillId="0" borderId="27" xfId="0" applyFont="1" applyBorder="1"/>
    <xf numFmtId="0" fontId="26" fillId="0" borderId="30" xfId="0" applyFont="1" applyBorder="1"/>
    <xf numFmtId="0" fontId="26" fillId="0" borderId="49" xfId="0" applyFont="1" applyBorder="1"/>
    <xf numFmtId="0" fontId="28" fillId="0" borderId="20" xfId="0" applyFont="1" applyBorder="1"/>
    <xf numFmtId="0" fontId="26" fillId="0" borderId="27" xfId="0" applyFont="1" applyBorder="1" applyAlignment="1">
      <alignment wrapText="1"/>
    </xf>
    <xf numFmtId="0" fontId="26" fillId="0" borderId="30" xfId="0" applyFont="1" applyBorder="1" applyAlignment="1">
      <alignment wrapText="1"/>
    </xf>
    <xf numFmtId="0" fontId="26" fillId="0" borderId="49" xfId="0" applyFont="1" applyBorder="1" applyAlignment="1">
      <alignment wrapText="1"/>
    </xf>
    <xf numFmtId="0" fontId="28" fillId="0" borderId="20" xfId="0" applyFont="1" applyBorder="1" applyAlignment="1">
      <alignment wrapText="1"/>
    </xf>
    <xf numFmtId="0" fontId="28" fillId="0" borderId="75" xfId="0" applyFont="1" applyBorder="1"/>
    <xf numFmtId="0" fontId="28" fillId="0" borderId="8" xfId="0" applyFont="1" applyBorder="1"/>
    <xf numFmtId="0" fontId="26" fillId="0" borderId="76" xfId="0" applyFont="1" applyBorder="1"/>
    <xf numFmtId="184" fontId="28" fillId="0" borderId="9" xfId="0" applyNumberFormat="1" applyFont="1" applyBorder="1" applyAlignment="1">
      <alignment horizontal="right" wrapText="1"/>
    </xf>
    <xf numFmtId="181" fontId="21" fillId="0" borderId="51" xfId="18" applyNumberFormat="1" applyFont="1" applyFill="1" applyBorder="1" applyAlignment="1">
      <alignment horizontal="right"/>
    </xf>
    <xf numFmtId="181" fontId="21" fillId="0" borderId="43" xfId="18" applyNumberFormat="1" applyFont="1" applyFill="1" applyBorder="1" applyAlignment="1">
      <alignment horizontal="right"/>
    </xf>
    <xf numFmtId="181" fontId="21" fillId="0" borderId="52" xfId="18" applyNumberFormat="1" applyFont="1" applyFill="1" applyBorder="1" applyAlignment="1">
      <alignment horizontal="right"/>
    </xf>
    <xf numFmtId="181" fontId="27" fillId="0" borderId="4" xfId="18" applyNumberFormat="1" applyFont="1" applyFill="1" applyBorder="1" applyAlignment="1">
      <alignment horizontal="right"/>
    </xf>
    <xf numFmtId="181" fontId="27" fillId="0" borderId="45" xfId="18" applyNumberFormat="1" applyFont="1" applyFill="1" applyBorder="1" applyAlignment="1">
      <alignment horizontal="right"/>
    </xf>
    <xf numFmtId="181" fontId="30" fillId="0" borderId="51" xfId="18" applyNumberFormat="1" applyFont="1" applyFill="1" applyBorder="1" applyAlignment="1">
      <alignment horizontal="right"/>
    </xf>
    <xf numFmtId="181" fontId="27" fillId="0" borderId="81" xfId="18" applyNumberFormat="1" applyFont="1" applyFill="1" applyBorder="1" applyAlignment="1">
      <alignment horizontal="right"/>
    </xf>
    <xf numFmtId="181" fontId="21" fillId="0" borderId="45" xfId="18" applyNumberFormat="1" applyFont="1" applyFill="1" applyBorder="1" applyAlignment="1">
      <alignment horizontal="right"/>
    </xf>
    <xf numFmtId="181" fontId="27" fillId="0" borderId="53" xfId="18" applyNumberFormat="1" applyFont="1" applyFill="1" applyBorder="1" applyAlignment="1">
      <alignment horizontal="right"/>
    </xf>
    <xf numFmtId="178" fontId="8" fillId="0" borderId="20" xfId="0" applyNumberFormat="1" applyFont="1" applyBorder="1" applyAlignment="1">
      <alignment wrapText="1"/>
    </xf>
    <xf numFmtId="178" fontId="8" fillId="0" borderId="55" xfId="0" applyNumberFormat="1" applyFont="1" applyBorder="1" applyAlignment="1">
      <alignment wrapText="1"/>
    </xf>
    <xf numFmtId="177" fontId="21" fillId="0" borderId="45" xfId="18" applyNumberFormat="1" applyFont="1" applyFill="1" applyBorder="1" applyAlignment="1"/>
    <xf numFmtId="181" fontId="21" fillId="0" borderId="82" xfId="18" applyNumberFormat="1" applyFont="1" applyFill="1" applyBorder="1" applyAlignment="1">
      <alignment horizontal="right"/>
    </xf>
    <xf numFmtId="181" fontId="21" fillId="0" borderId="64" xfId="18" applyNumberFormat="1" applyFont="1" applyFill="1" applyBorder="1" applyAlignment="1">
      <alignment horizontal="right"/>
    </xf>
    <xf numFmtId="181" fontId="27" fillId="0" borderId="82" xfId="18" applyNumberFormat="1" applyFont="1" applyFill="1" applyBorder="1" applyAlignment="1">
      <alignment horizontal="right"/>
    </xf>
    <xf numFmtId="181" fontId="21" fillId="0" borderId="4" xfId="18" applyNumberFormat="1" applyFont="1" applyFill="1" applyBorder="1" applyAlignment="1">
      <alignment horizontal="right"/>
    </xf>
    <xf numFmtId="181" fontId="21" fillId="0" borderId="81" xfId="18" applyNumberFormat="1" applyFont="1" applyFill="1" applyBorder="1" applyAlignment="1">
      <alignment horizontal="right"/>
    </xf>
    <xf numFmtId="181" fontId="27" fillId="0" borderId="47" xfId="18" applyNumberFormat="1" applyFont="1" applyFill="1" applyBorder="1" applyAlignment="1">
      <alignment horizontal="right"/>
    </xf>
    <xf numFmtId="0" fontId="6" fillId="0" borderId="30" xfId="0" applyFont="1" applyBorder="1"/>
    <xf numFmtId="0" fontId="27" fillId="0" borderId="19" xfId="0" applyFont="1" applyBorder="1"/>
    <xf numFmtId="0" fontId="26" fillId="0" borderId="83" xfId="0" applyFont="1" applyBorder="1"/>
    <xf numFmtId="0" fontId="26" fillId="0" borderId="59" xfId="0" applyFont="1" applyBorder="1"/>
    <xf numFmtId="0" fontId="26" fillId="0" borderId="59" xfId="0" applyFont="1" applyBorder="1" applyAlignment="1">
      <alignment wrapText="1"/>
    </xf>
    <xf numFmtId="3" fontId="26" fillId="0" borderId="59" xfId="0" applyNumberFormat="1" applyFont="1" applyBorder="1"/>
    <xf numFmtId="0" fontId="26" fillId="0" borderId="44" xfId="0" applyFont="1" applyBorder="1"/>
    <xf numFmtId="0" fontId="26" fillId="0" borderId="84" xfId="0" applyFont="1" applyBorder="1"/>
    <xf numFmtId="0" fontId="26" fillId="0" borderId="85" xfId="0" applyFont="1" applyBorder="1"/>
    <xf numFmtId="0" fontId="27" fillId="0" borderId="20" xfId="0" applyFont="1" applyBorder="1"/>
    <xf numFmtId="0" fontId="21" fillId="0" borderId="20" xfId="0" applyFont="1" applyBorder="1"/>
    <xf numFmtId="0" fontId="27" fillId="0" borderId="38" xfId="0" applyFont="1" applyBorder="1"/>
    <xf numFmtId="38" fontId="4" fillId="0" borderId="0" xfId="18" applyFont="1" applyFill="1" applyBorder="1" applyAlignment="1">
      <alignment horizontal="right"/>
    </xf>
    <xf numFmtId="181" fontId="27" fillId="0" borderId="2" xfId="18" applyNumberFormat="1" applyFont="1" applyFill="1" applyBorder="1" applyAlignment="1">
      <alignment horizontal="right" shrinkToFit="1"/>
    </xf>
    <xf numFmtId="181" fontId="27" fillId="0" borderId="7" xfId="18" applyNumberFormat="1" applyFont="1" applyFill="1" applyBorder="1" applyAlignment="1">
      <alignment horizontal="right" shrinkToFit="1"/>
    </xf>
    <xf numFmtId="178" fontId="6" fillId="0" borderId="19" xfId="0" applyNumberFormat="1" applyFont="1" applyBorder="1" applyAlignment="1">
      <alignment wrapText="1"/>
    </xf>
    <xf numFmtId="181" fontId="30" fillId="0" borderId="9" xfId="18" applyNumberFormat="1" applyFont="1" applyFill="1" applyBorder="1" applyAlignment="1">
      <alignment horizontal="right" shrinkToFit="1"/>
    </xf>
    <xf numFmtId="181" fontId="30" fillId="0" borderId="23" xfId="18" applyNumberFormat="1" applyFont="1" applyFill="1" applyBorder="1" applyAlignment="1">
      <alignment horizontal="right" shrinkToFit="1"/>
    </xf>
    <xf numFmtId="178" fontId="8" fillId="0" borderId="19" xfId="0" applyNumberFormat="1" applyFont="1" applyBorder="1" applyAlignment="1">
      <alignment wrapText="1"/>
    </xf>
    <xf numFmtId="181" fontId="27" fillId="0" borderId="25" xfId="18" applyNumberFormat="1" applyFont="1" applyFill="1" applyBorder="1" applyAlignment="1">
      <alignment horizontal="right" shrinkToFit="1"/>
    </xf>
    <xf numFmtId="178" fontId="6" fillId="0" borderId="27" xfId="0" applyNumberFormat="1" applyFont="1" applyBorder="1" applyAlignment="1">
      <alignment horizontal="left" wrapText="1"/>
    </xf>
    <xf numFmtId="181" fontId="30" fillId="0" borderId="83" xfId="18" applyNumberFormat="1" applyFont="1" applyFill="1" applyBorder="1" applyAlignment="1">
      <alignment horizontal="right"/>
    </xf>
    <xf numFmtId="178" fontId="6" fillId="0" borderId="30" xfId="0" applyNumberFormat="1" applyFont="1" applyBorder="1" applyAlignment="1">
      <alignment wrapText="1"/>
    </xf>
    <xf numFmtId="181" fontId="30" fillId="0" borderId="59" xfId="18" applyNumberFormat="1" applyFont="1" applyFill="1" applyBorder="1" applyAlignment="1">
      <alignment horizontal="right"/>
    </xf>
    <xf numFmtId="181" fontId="30" fillId="0" borderId="59" xfId="18" applyNumberFormat="1" applyFont="1" applyFill="1" applyBorder="1" applyAlignment="1">
      <alignment horizontal="right" shrinkToFit="1"/>
    </xf>
    <xf numFmtId="178" fontId="6" fillId="0" borderId="27" xfId="0" applyNumberFormat="1" applyFont="1" applyBorder="1" applyAlignment="1">
      <alignment wrapText="1"/>
    </xf>
    <xf numFmtId="181" fontId="30" fillId="0" borderId="83" xfId="18" applyNumberFormat="1" applyFont="1" applyFill="1" applyBorder="1" applyAlignment="1">
      <alignment horizontal="right" shrinkToFit="1"/>
    </xf>
    <xf numFmtId="181" fontId="30" fillId="0" borderId="29" xfId="18" quotePrefix="1" applyNumberFormat="1" applyFont="1" applyFill="1" applyBorder="1" applyAlignment="1">
      <alignment horizontal="right" shrinkToFit="1"/>
    </xf>
    <xf numFmtId="178" fontId="6" fillId="0" borderId="49" xfId="0" applyNumberFormat="1" applyFont="1" applyBorder="1" applyAlignment="1">
      <alignment wrapText="1"/>
    </xf>
    <xf numFmtId="181" fontId="30" fillId="0" borderId="33" xfId="18" applyNumberFormat="1" applyFont="1" applyFill="1" applyBorder="1" applyAlignment="1">
      <alignment horizontal="right" shrinkToFit="1"/>
    </xf>
    <xf numFmtId="181" fontId="30" fillId="0" borderId="84" xfId="18" applyNumberFormat="1" applyFont="1" applyFill="1" applyBorder="1" applyAlignment="1">
      <alignment horizontal="right" shrinkToFit="1"/>
    </xf>
    <xf numFmtId="178" fontId="6" fillId="0" borderId="20" xfId="0" applyNumberFormat="1" applyFont="1" applyBorder="1" applyAlignment="1">
      <alignment wrapText="1"/>
    </xf>
    <xf numFmtId="181" fontId="30" fillId="0" borderId="2" xfId="18" applyNumberFormat="1" applyFont="1" applyFill="1" applyBorder="1" applyAlignment="1">
      <alignment horizontal="right" shrinkToFit="1"/>
    </xf>
    <xf numFmtId="181" fontId="30" fillId="0" borderId="7" xfId="18" applyNumberFormat="1" applyFont="1" applyFill="1" applyBorder="1" applyAlignment="1">
      <alignment horizontal="right" shrinkToFit="1"/>
    </xf>
    <xf numFmtId="181" fontId="30" fillId="0" borderId="70" xfId="18" applyNumberFormat="1" applyFont="1" applyFill="1" applyBorder="1" applyAlignment="1">
      <alignment horizontal="right" shrinkToFit="1"/>
    </xf>
    <xf numFmtId="181" fontId="30" fillId="0" borderId="4" xfId="18" applyNumberFormat="1" applyFont="1" applyFill="1" applyBorder="1" applyAlignment="1">
      <alignment horizontal="right" shrinkToFit="1"/>
    </xf>
    <xf numFmtId="178" fontId="3" fillId="0" borderId="20" xfId="0" applyNumberFormat="1" applyFont="1" applyBorder="1" applyAlignment="1">
      <alignment wrapText="1"/>
    </xf>
    <xf numFmtId="181" fontId="30" fillId="0" borderId="25" xfId="18" applyNumberFormat="1" applyFont="1" applyFill="1" applyBorder="1" applyAlignment="1">
      <alignment horizontal="right" shrinkToFit="1"/>
    </xf>
    <xf numFmtId="178" fontId="6" fillId="0" borderId="19" xfId="0" applyNumberFormat="1" applyFont="1" applyBorder="1" applyAlignment="1">
      <alignment horizontal="left" wrapText="1"/>
    </xf>
    <xf numFmtId="178" fontId="3" fillId="0" borderId="20" xfId="0" applyNumberFormat="1" applyFont="1" applyBorder="1" applyAlignment="1">
      <alignment horizontal="left" wrapText="1"/>
    </xf>
    <xf numFmtId="181" fontId="8" fillId="0" borderId="2" xfId="18" applyNumberFormat="1" applyFont="1" applyFill="1" applyBorder="1" applyAlignment="1">
      <alignment horizontal="right" shrinkToFit="1"/>
    </xf>
    <xf numFmtId="181" fontId="28" fillId="0" borderId="7" xfId="18" applyNumberFormat="1" applyFont="1" applyFill="1" applyBorder="1" applyAlignment="1">
      <alignment horizontal="right" shrinkToFit="1"/>
    </xf>
    <xf numFmtId="181" fontId="28" fillId="0" borderId="70" xfId="18" applyNumberFormat="1" applyFont="1" applyFill="1" applyBorder="1" applyAlignment="1">
      <alignment horizontal="right" shrinkToFit="1"/>
    </xf>
    <xf numFmtId="181" fontId="28" fillId="0" borderId="4" xfId="18" applyNumberFormat="1" applyFont="1" applyFill="1" applyBorder="1" applyAlignment="1">
      <alignment horizontal="right" shrinkToFit="1"/>
    </xf>
    <xf numFmtId="178" fontId="8" fillId="0" borderId="75" xfId="0" applyNumberFormat="1" applyFont="1" applyBorder="1" applyAlignment="1">
      <alignment horizontal="left" wrapText="1"/>
    </xf>
    <xf numFmtId="181" fontId="27" fillId="0" borderId="34" xfId="18" applyNumberFormat="1" applyFont="1" applyFill="1" applyBorder="1" applyAlignment="1">
      <alignment horizontal="right" shrinkToFit="1"/>
    </xf>
    <xf numFmtId="181" fontId="27" fillId="0" borderId="86" xfId="18" applyNumberFormat="1" applyFont="1" applyFill="1" applyBorder="1" applyAlignment="1">
      <alignment horizontal="right" shrinkToFit="1"/>
    </xf>
    <xf numFmtId="181" fontId="27" fillId="0" borderId="71" xfId="18" applyNumberFormat="1" applyFont="1" applyFill="1" applyBorder="1" applyAlignment="1">
      <alignment horizontal="right" shrinkToFit="1"/>
    </xf>
    <xf numFmtId="181" fontId="27" fillId="0" borderId="81" xfId="18" applyNumberFormat="1" applyFont="1" applyFill="1" applyBorder="1" applyAlignment="1">
      <alignment horizontal="right" shrinkToFit="1"/>
    </xf>
    <xf numFmtId="179" fontId="30" fillId="0" borderId="25" xfId="18" applyNumberFormat="1" applyFont="1" applyFill="1" applyBorder="1"/>
    <xf numFmtId="179" fontId="7" fillId="0" borderId="25" xfId="18" applyNumberFormat="1" applyFont="1" applyFill="1" applyBorder="1" applyAlignment="1">
      <alignment horizontal="right"/>
    </xf>
    <xf numFmtId="179" fontId="7" fillId="0" borderId="0" xfId="18" applyNumberFormat="1" applyFont="1" applyFill="1" applyBorder="1" applyAlignment="1">
      <alignment horizontal="right"/>
    </xf>
    <xf numFmtId="179" fontId="7" fillId="0" borderId="61" xfId="18" applyNumberFormat="1" applyFont="1" applyFill="1" applyBorder="1" applyAlignment="1">
      <alignment horizontal="right"/>
    </xf>
    <xf numFmtId="179" fontId="7" fillId="0" borderId="45" xfId="18" applyNumberFormat="1" applyFont="1" applyFill="1" applyBorder="1" applyAlignment="1">
      <alignment horizontal="right"/>
    </xf>
    <xf numFmtId="178" fontId="8" fillId="0" borderId="20" xfId="0" applyNumberFormat="1" applyFont="1" applyBorder="1" applyAlignment="1">
      <alignment horizontal="left" shrinkToFit="1"/>
    </xf>
    <xf numFmtId="0" fontId="6" fillId="0" borderId="0" xfId="0" applyFont="1" applyAlignment="1">
      <alignment vertical="center"/>
    </xf>
    <xf numFmtId="181" fontId="28" fillId="0" borderId="2" xfId="18" applyNumberFormat="1" applyFont="1" applyFill="1" applyBorder="1" applyAlignment="1">
      <alignment horizontal="right" shrinkToFit="1"/>
    </xf>
    <xf numFmtId="181" fontId="28" fillId="0" borderId="9" xfId="18" applyNumberFormat="1" applyFont="1" applyFill="1" applyBorder="1" applyAlignment="1">
      <alignment horizontal="right" shrinkToFit="1"/>
    </xf>
    <xf numFmtId="0" fontId="6" fillId="0" borderId="27" xfId="0" applyFont="1" applyBorder="1"/>
    <xf numFmtId="0" fontId="6" fillId="0" borderId="76" xfId="0" applyFont="1" applyBorder="1"/>
    <xf numFmtId="181" fontId="30" fillId="0" borderId="85" xfId="18" applyNumberFormat="1" applyFont="1" applyFill="1" applyBorder="1" applyAlignment="1">
      <alignment horizontal="right" shrinkToFit="1"/>
    </xf>
    <xf numFmtId="178" fontId="6" fillId="0" borderId="87" xfId="0" applyNumberFormat="1" applyFont="1" applyBorder="1" applyAlignment="1">
      <alignment wrapText="1"/>
    </xf>
    <xf numFmtId="181" fontId="30" fillId="0" borderId="68" xfId="18" applyNumberFormat="1" applyFont="1" applyFill="1" applyBorder="1" applyAlignment="1">
      <alignment horizontal="right" shrinkToFit="1"/>
    </xf>
    <xf numFmtId="181" fontId="30" fillId="0" borderId="69" xfId="18" applyNumberFormat="1" applyFont="1" applyFill="1" applyBorder="1" applyAlignment="1">
      <alignment horizontal="right" shrinkToFit="1"/>
    </xf>
    <xf numFmtId="178" fontId="8" fillId="0" borderId="0" xfId="0" applyNumberFormat="1" applyFont="1" applyAlignment="1">
      <alignment horizontal="left" shrinkToFit="1"/>
    </xf>
    <xf numFmtId="178" fontId="19" fillId="0" borderId="0" xfId="18" applyNumberFormat="1" applyFont="1" applyFill="1" applyAlignment="1">
      <alignment horizontal="right" shrinkToFit="1"/>
    </xf>
    <xf numFmtId="178" fontId="32" fillId="0" borderId="0" xfId="18" applyNumberFormat="1" applyFont="1" applyFill="1" applyBorder="1" applyAlignment="1">
      <alignment horizontal="right" shrinkToFit="1"/>
    </xf>
    <xf numFmtId="178" fontId="19" fillId="0" borderId="0" xfId="18" applyNumberFormat="1" applyFont="1" applyFill="1"/>
    <xf numFmtId="49" fontId="19" fillId="0" borderId="0" xfId="0" applyNumberFormat="1" applyFont="1"/>
    <xf numFmtId="181" fontId="7" fillId="0" borderId="29" xfId="18" applyNumberFormat="1" applyFont="1" applyFill="1" applyBorder="1" applyAlignment="1">
      <alignment horizontal="right" shrinkToFit="1"/>
    </xf>
    <xf numFmtId="178" fontId="6" fillId="0" borderId="76" xfId="0" applyNumberFormat="1" applyFont="1" applyBorder="1" applyAlignment="1">
      <alignment wrapText="1"/>
    </xf>
    <xf numFmtId="181" fontId="30" fillId="0" borderId="54" xfId="18" applyNumberFormat="1" applyFont="1" applyFill="1" applyBorder="1" applyAlignment="1">
      <alignment horizontal="right" shrinkToFit="1"/>
    </xf>
    <xf numFmtId="178" fontId="6" fillId="0" borderId="57" xfId="0" applyNumberFormat="1" applyFont="1" applyBorder="1" applyAlignment="1">
      <alignment wrapText="1"/>
    </xf>
    <xf numFmtId="178" fontId="8" fillId="0" borderId="38" xfId="0" applyNumberFormat="1" applyFont="1" applyBorder="1" applyAlignment="1">
      <alignment wrapText="1"/>
    </xf>
    <xf numFmtId="181" fontId="27" fillId="0" borderId="36" xfId="18" applyNumberFormat="1" applyFont="1" applyFill="1" applyBorder="1" applyAlignment="1">
      <alignment horizontal="right" shrinkToFit="1"/>
    </xf>
    <xf numFmtId="181" fontId="27" fillId="0" borderId="22" xfId="18" applyNumberFormat="1" applyFont="1" applyFill="1" applyBorder="1" applyAlignment="1">
      <alignment horizontal="right" shrinkToFit="1"/>
    </xf>
    <xf numFmtId="181" fontId="27" fillId="0" borderId="65" xfId="18" applyNumberFormat="1" applyFont="1" applyFill="1" applyBorder="1" applyAlignment="1">
      <alignment horizontal="right" shrinkToFit="1"/>
    </xf>
    <xf numFmtId="181" fontId="27" fillId="0" borderId="47" xfId="18" applyNumberFormat="1" applyFont="1" applyFill="1" applyBorder="1" applyAlignment="1">
      <alignment horizontal="right" shrinkToFit="1"/>
    </xf>
    <xf numFmtId="0" fontId="40" fillId="0" borderId="0" xfId="0" applyFont="1" applyAlignment="1">
      <alignment horizontal="left" vertical="center"/>
    </xf>
    <xf numFmtId="0" fontId="40" fillId="0" borderId="0" xfId="0" applyFont="1" applyAlignment="1">
      <alignment horizontal="left" vertical="center" shrinkToFit="1"/>
    </xf>
    <xf numFmtId="3" fontId="21" fillId="0" borderId="0" xfId="18" applyNumberFormat="1" applyFont="1" applyFill="1" applyBorder="1"/>
    <xf numFmtId="0" fontId="21" fillId="0" borderId="0" xfId="0" applyFont="1" applyAlignment="1">
      <alignment horizontal="right"/>
    </xf>
    <xf numFmtId="0" fontId="42" fillId="0" borderId="0" xfId="0" applyFont="1" applyAlignment="1">
      <alignment horizontal="right"/>
    </xf>
    <xf numFmtId="0" fontId="43" fillId="0" borderId="0" xfId="0" applyFont="1" applyAlignment="1">
      <alignment horizontal="right"/>
    </xf>
    <xf numFmtId="49" fontId="21" fillId="0" borderId="0" xfId="0" applyNumberFormat="1" applyFont="1" applyAlignment="1">
      <alignment horizontal="center"/>
    </xf>
    <xf numFmtId="49" fontId="21" fillId="0" borderId="11" xfId="0" applyNumberFormat="1" applyFont="1" applyBorder="1" applyAlignment="1">
      <alignment horizontal="left" wrapText="1" shrinkToFit="1"/>
    </xf>
    <xf numFmtId="0" fontId="21" fillId="0" borderId="0" xfId="0" applyFont="1" applyAlignment="1">
      <alignment horizontal="center"/>
    </xf>
    <xf numFmtId="49" fontId="21" fillId="0" borderId="12" xfId="0" applyNumberFormat="1" applyFont="1" applyBorder="1" applyAlignment="1">
      <alignment horizontal="left" wrapText="1" shrinkToFit="1"/>
    </xf>
    <xf numFmtId="49" fontId="43" fillId="0" borderId="2" xfId="0" applyNumberFormat="1" applyFont="1" applyBorder="1" applyAlignment="1">
      <alignment horizontal="center" vertical="center"/>
    </xf>
    <xf numFmtId="49" fontId="43" fillId="0" borderId="3" xfId="0" applyNumberFormat="1" applyFont="1" applyBorder="1" applyAlignment="1">
      <alignment horizontal="center" vertical="center"/>
    </xf>
    <xf numFmtId="49" fontId="43" fillId="0" borderId="70" xfId="0" applyNumberFormat="1" applyFont="1" applyBorder="1" applyAlignment="1">
      <alignment horizontal="center" vertical="center"/>
    </xf>
    <xf numFmtId="49" fontId="43" fillId="0" borderId="4" xfId="0" applyNumberFormat="1" applyFont="1" applyBorder="1" applyAlignment="1">
      <alignment horizontal="center" vertical="center"/>
    </xf>
    <xf numFmtId="178" fontId="44" fillId="0" borderId="17" xfId="0" applyNumberFormat="1" applyFont="1" applyBorder="1" applyAlignment="1">
      <alignment wrapText="1"/>
    </xf>
    <xf numFmtId="181" fontId="45" fillId="0" borderId="23" xfId="18" applyNumberFormat="1" applyFont="1" applyFill="1" applyBorder="1" applyAlignment="1">
      <alignment horizontal="right" shrinkToFit="1"/>
    </xf>
    <xf numFmtId="181" fontId="45" fillId="0" borderId="9" xfId="18" applyNumberFormat="1" applyFont="1" applyFill="1" applyBorder="1" applyAlignment="1">
      <alignment horizontal="right" shrinkToFit="1"/>
    </xf>
    <xf numFmtId="181" fontId="45" fillId="0" borderId="8" xfId="18" applyNumberFormat="1" applyFont="1" applyFill="1" applyBorder="1" applyAlignment="1">
      <alignment horizontal="right" shrinkToFit="1"/>
    </xf>
    <xf numFmtId="181" fontId="45" fillId="0" borderId="10" xfId="18" applyNumberFormat="1" applyFont="1" applyFill="1" applyBorder="1" applyAlignment="1">
      <alignment horizontal="right" shrinkToFit="1"/>
    </xf>
    <xf numFmtId="181" fontId="45" fillId="0" borderId="55" xfId="18" applyNumberFormat="1" applyFont="1" applyFill="1" applyBorder="1" applyAlignment="1">
      <alignment horizontal="right" shrinkToFit="1"/>
    </xf>
    <xf numFmtId="181" fontId="45" fillId="0" borderId="56" xfId="18" applyNumberFormat="1" applyFont="1" applyFill="1" applyBorder="1" applyAlignment="1">
      <alignment horizontal="right" shrinkToFit="1"/>
    </xf>
    <xf numFmtId="181" fontId="45" fillId="0" borderId="53" xfId="18" applyNumberFormat="1" applyFont="1" applyFill="1" applyBorder="1" applyAlignment="1">
      <alignment horizontal="right" shrinkToFit="1"/>
    </xf>
    <xf numFmtId="181" fontId="45" fillId="0" borderId="7" xfId="18" applyNumberFormat="1" applyFont="1" applyFill="1" applyBorder="1" applyAlignment="1">
      <alignment horizontal="right" shrinkToFit="1"/>
    </xf>
    <xf numFmtId="181" fontId="45" fillId="0" borderId="2" xfId="18" applyNumberFormat="1" applyFont="1" applyFill="1" applyBorder="1" applyAlignment="1">
      <alignment horizontal="right" shrinkToFit="1"/>
    </xf>
    <xf numFmtId="181" fontId="45" fillId="0" borderId="20" xfId="18" applyNumberFormat="1" applyFont="1" applyFill="1" applyBorder="1" applyAlignment="1">
      <alignment horizontal="right" shrinkToFit="1"/>
    </xf>
    <xf numFmtId="181" fontId="45" fillId="0" borderId="26" xfId="18" applyNumberFormat="1" applyFont="1" applyFill="1" applyBorder="1" applyAlignment="1">
      <alignment horizontal="right" shrinkToFit="1"/>
    </xf>
    <xf numFmtId="181" fontId="45" fillId="0" borderId="3" xfId="18" applyNumberFormat="1" applyFont="1" applyFill="1" applyBorder="1" applyAlignment="1">
      <alignment horizontal="right" shrinkToFit="1"/>
    </xf>
    <xf numFmtId="181" fontId="45" fillId="0" borderId="70" xfId="18" applyNumberFormat="1" applyFont="1" applyFill="1" applyBorder="1" applyAlignment="1">
      <alignment horizontal="right" shrinkToFit="1"/>
    </xf>
    <xf numFmtId="181" fontId="45" fillId="0" borderId="4" xfId="18" applyNumberFormat="1" applyFont="1" applyFill="1" applyBorder="1" applyAlignment="1">
      <alignment horizontal="right" shrinkToFit="1"/>
    </xf>
    <xf numFmtId="178" fontId="43" fillId="0" borderId="18" xfId="0" applyNumberFormat="1" applyFont="1" applyBorder="1" applyAlignment="1">
      <alignment wrapText="1"/>
    </xf>
    <xf numFmtId="181" fontId="42" fillId="0" borderId="7" xfId="18" applyNumberFormat="1" applyFont="1" applyFill="1" applyBorder="1" applyAlignment="1">
      <alignment horizontal="right" shrinkToFit="1"/>
    </xf>
    <xf numFmtId="181" fontId="42" fillId="0" borderId="9" xfId="18" applyNumberFormat="1" applyFont="1" applyFill="1" applyBorder="1" applyAlignment="1">
      <alignment horizontal="right" shrinkToFit="1"/>
    </xf>
    <xf numFmtId="181" fontId="42" fillId="0" borderId="2" xfId="18" applyNumberFormat="1" applyFont="1" applyFill="1" applyBorder="1" applyAlignment="1">
      <alignment horizontal="right" shrinkToFit="1"/>
    </xf>
    <xf numFmtId="181" fontId="42" fillId="0" borderId="23" xfId="18" applyNumberFormat="1" applyFont="1" applyFill="1" applyBorder="1" applyAlignment="1">
      <alignment horizontal="right" shrinkToFit="1"/>
    </xf>
    <xf numFmtId="181" fontId="42" fillId="0" borderId="20" xfId="18" applyNumberFormat="1" applyFont="1" applyFill="1" applyBorder="1" applyAlignment="1">
      <alignment horizontal="right" shrinkToFit="1"/>
    </xf>
    <xf numFmtId="181" fontId="42" fillId="0" borderId="10" xfId="18" applyNumberFormat="1" applyFont="1" applyFill="1" applyBorder="1" applyAlignment="1">
      <alignment horizontal="right" shrinkToFit="1"/>
    </xf>
    <xf numFmtId="181" fontId="42" fillId="0" borderId="26" xfId="18" applyNumberFormat="1" applyFont="1" applyFill="1" applyBorder="1" applyAlignment="1">
      <alignment horizontal="right" shrinkToFit="1"/>
    </xf>
    <xf numFmtId="181" fontId="42" fillId="0" borderId="3" xfId="18" applyNumberFormat="1" applyFont="1" applyFill="1" applyBorder="1" applyAlignment="1">
      <alignment horizontal="right" shrinkToFit="1"/>
    </xf>
    <xf numFmtId="181" fontId="42" fillId="0" borderId="70" xfId="18" applyNumberFormat="1" applyFont="1" applyFill="1" applyBorder="1" applyAlignment="1">
      <alignment horizontal="right" shrinkToFit="1"/>
    </xf>
    <xf numFmtId="181" fontId="42" fillId="0" borderId="4" xfId="18" applyNumberFormat="1" applyFont="1" applyFill="1" applyBorder="1" applyAlignment="1">
      <alignment horizontal="right" shrinkToFit="1"/>
    </xf>
    <xf numFmtId="178" fontId="44" fillId="0" borderId="18" xfId="0" applyNumberFormat="1" applyFont="1" applyBorder="1" applyAlignment="1">
      <alignment wrapText="1"/>
    </xf>
    <xf numFmtId="181" fontId="45" fillId="0" borderId="0" xfId="18" applyNumberFormat="1" applyFont="1" applyFill="1" applyBorder="1" applyAlignment="1">
      <alignment horizontal="right" shrinkToFit="1"/>
    </xf>
    <xf numFmtId="181" fontId="45" fillId="0" borderId="25" xfId="18" applyNumberFormat="1" applyFont="1" applyFill="1" applyBorder="1" applyAlignment="1">
      <alignment horizontal="right" shrinkToFit="1"/>
    </xf>
    <xf numFmtId="181" fontId="45" fillId="0" borderId="19" xfId="18" applyNumberFormat="1" applyFont="1" applyFill="1" applyBorder="1" applyAlignment="1">
      <alignment horizontal="right" shrinkToFit="1"/>
    </xf>
    <xf numFmtId="181" fontId="45" fillId="0" borderId="37" xfId="18" applyNumberFormat="1" applyFont="1" applyFill="1" applyBorder="1" applyAlignment="1">
      <alignment horizontal="right" shrinkToFit="1"/>
    </xf>
    <xf numFmtId="181" fontId="45" fillId="0" borderId="60" xfId="18" applyNumberFormat="1" applyFont="1" applyFill="1" applyBorder="1" applyAlignment="1">
      <alignment horizontal="right" shrinkToFit="1"/>
    </xf>
    <xf numFmtId="181" fontId="45" fillId="0" borderId="61" xfId="18" applyNumberFormat="1" applyFont="1" applyFill="1" applyBorder="1" applyAlignment="1">
      <alignment horizontal="right" shrinkToFit="1"/>
    </xf>
    <xf numFmtId="181" fontId="45" fillId="0" borderId="45" xfId="18" applyNumberFormat="1" applyFont="1" applyFill="1" applyBorder="1" applyAlignment="1">
      <alignment horizontal="right" shrinkToFit="1"/>
    </xf>
    <xf numFmtId="178" fontId="43" fillId="0" borderId="14" xfId="0" applyNumberFormat="1" applyFont="1" applyBorder="1" applyAlignment="1">
      <alignment horizontal="left" wrapText="1"/>
    </xf>
    <xf numFmtId="181" fontId="46" fillId="0" borderId="0" xfId="18" applyNumberFormat="1" applyFont="1" applyFill="1" applyBorder="1" applyAlignment="1">
      <alignment horizontal="right" shrinkToFit="1"/>
    </xf>
    <xf numFmtId="181" fontId="46" fillId="0" borderId="28" xfId="18" applyNumberFormat="1" applyFont="1" applyFill="1" applyBorder="1" applyAlignment="1">
      <alignment horizontal="right" shrinkToFit="1"/>
    </xf>
    <xf numFmtId="181" fontId="46" fillId="0" borderId="25" xfId="18" applyNumberFormat="1" applyFont="1" applyFill="1" applyBorder="1" applyAlignment="1">
      <alignment horizontal="right" shrinkToFit="1"/>
    </xf>
    <xf numFmtId="181" fontId="46" fillId="0" borderId="51" xfId="18" applyNumberFormat="1" applyFont="1" applyFill="1" applyBorder="1" applyAlignment="1">
      <alignment horizontal="right" shrinkToFit="1"/>
    </xf>
    <xf numFmtId="181" fontId="46" fillId="0" borderId="19" xfId="18" applyNumberFormat="1" applyFont="1" applyFill="1" applyBorder="1" applyAlignment="1">
      <alignment horizontal="right" shrinkToFit="1"/>
    </xf>
    <xf numFmtId="181" fontId="46" fillId="0" borderId="37" xfId="18" applyNumberFormat="1" applyFont="1" applyFill="1" applyBorder="1" applyAlignment="1">
      <alignment horizontal="right" shrinkToFit="1"/>
    </xf>
    <xf numFmtId="181" fontId="46" fillId="0" borderId="60" xfId="18" applyNumberFormat="1" applyFont="1" applyFill="1" applyBorder="1" applyAlignment="1">
      <alignment horizontal="right" shrinkToFit="1"/>
    </xf>
    <xf numFmtId="181" fontId="46" fillId="0" borderId="61" xfId="18" applyNumberFormat="1" applyFont="1" applyFill="1" applyBorder="1" applyAlignment="1">
      <alignment horizontal="right" shrinkToFit="1"/>
    </xf>
    <xf numFmtId="181" fontId="46" fillId="0" borderId="45" xfId="18" applyNumberFormat="1" applyFont="1" applyFill="1" applyBorder="1" applyAlignment="1">
      <alignment horizontal="right" shrinkToFit="1"/>
    </xf>
    <xf numFmtId="178" fontId="43" fillId="0" borderId="15" xfId="0" applyNumberFormat="1" applyFont="1" applyBorder="1" applyAlignment="1">
      <alignment wrapText="1"/>
    </xf>
    <xf numFmtId="181" fontId="46" fillId="0" borderId="59" xfId="18" applyNumberFormat="1" applyFont="1" applyFill="1" applyBorder="1" applyAlignment="1">
      <alignment horizontal="right" shrinkToFit="1"/>
    </xf>
    <xf numFmtId="181" fontId="46" fillId="0" borderId="54" xfId="18" applyNumberFormat="1" applyFont="1" applyFill="1" applyBorder="1" applyAlignment="1">
      <alignment horizontal="right" shrinkToFit="1"/>
    </xf>
    <xf numFmtId="181" fontId="46" fillId="0" borderId="29" xfId="18" applyNumberFormat="1" applyFont="1" applyFill="1" applyBorder="1" applyAlignment="1">
      <alignment horizontal="right" shrinkToFit="1"/>
    </xf>
    <xf numFmtId="181" fontId="46" fillId="0" borderId="43" xfId="18" applyNumberFormat="1" applyFont="1" applyFill="1" applyBorder="1" applyAlignment="1">
      <alignment horizontal="right" shrinkToFit="1"/>
    </xf>
    <xf numFmtId="181" fontId="46" fillId="0" borderId="30" xfId="18" applyNumberFormat="1" applyFont="1" applyFill="1" applyBorder="1" applyAlignment="1">
      <alignment horizontal="right" shrinkToFit="1"/>
    </xf>
    <xf numFmtId="181" fontId="46" fillId="0" borderId="31" xfId="18" applyNumberFormat="1" applyFont="1" applyFill="1" applyBorder="1" applyAlignment="1">
      <alignment horizontal="right" shrinkToFit="1"/>
    </xf>
    <xf numFmtId="181" fontId="46" fillId="0" borderId="57" xfId="18" applyNumberFormat="1" applyFont="1" applyFill="1" applyBorder="1" applyAlignment="1">
      <alignment horizontal="right" shrinkToFit="1"/>
    </xf>
    <xf numFmtId="181" fontId="46" fillId="0" borderId="58" xfId="18" applyNumberFormat="1" applyFont="1" applyFill="1" applyBorder="1" applyAlignment="1">
      <alignment horizontal="right" shrinkToFit="1"/>
    </xf>
    <xf numFmtId="181" fontId="47" fillId="0" borderId="31" xfId="18" applyNumberFormat="1" applyFont="1" applyFill="1" applyBorder="1" applyAlignment="1">
      <alignment horizontal="right" shrinkToFit="1"/>
    </xf>
    <xf numFmtId="178" fontId="43" fillId="0" borderId="30" xfId="0" applyNumberFormat="1" applyFont="1" applyBorder="1" applyAlignment="1">
      <alignment wrapText="1"/>
    </xf>
    <xf numFmtId="181" fontId="45" fillId="0" borderId="64" xfId="18" applyNumberFormat="1" applyFont="1" applyFill="1" applyBorder="1" applyAlignment="1">
      <alignment horizontal="right" shrinkToFit="1"/>
    </xf>
    <xf numFmtId="181" fontId="45" fillId="0" borderId="54" xfId="18" applyNumberFormat="1" applyFont="1" applyFill="1" applyBorder="1" applyAlignment="1">
      <alignment horizontal="right" shrinkToFit="1"/>
    </xf>
    <xf numFmtId="178" fontId="43" fillId="0" borderId="14" xfId="0" applyNumberFormat="1" applyFont="1" applyBorder="1" applyAlignment="1">
      <alignment wrapText="1"/>
    </xf>
    <xf numFmtId="181" fontId="46" fillId="0" borderId="44" xfId="18" applyNumberFormat="1" applyFont="1" applyFill="1" applyBorder="1" applyAlignment="1">
      <alignment horizontal="right" shrinkToFit="1"/>
    </xf>
    <xf numFmtId="178" fontId="43" fillId="0" borderId="16" xfId="0" applyNumberFormat="1" applyFont="1" applyBorder="1" applyAlignment="1">
      <alignment wrapText="1"/>
    </xf>
    <xf numFmtId="181" fontId="46" fillId="0" borderId="52" xfId="18" applyNumberFormat="1" applyFont="1" applyFill="1" applyBorder="1" applyAlignment="1">
      <alignment horizontal="right" shrinkToFit="1"/>
    </xf>
    <xf numFmtId="178" fontId="43" fillId="0" borderId="11" xfId="0" applyNumberFormat="1" applyFont="1" applyBorder="1" applyAlignment="1">
      <alignment wrapText="1"/>
    </xf>
    <xf numFmtId="181" fontId="42" fillId="0" borderId="8" xfId="18" applyNumberFormat="1" applyFont="1" applyFill="1" applyBorder="1" applyAlignment="1">
      <alignment horizontal="right" shrinkToFit="1"/>
    </xf>
    <xf numFmtId="181" fontId="46" fillId="0" borderId="8" xfId="18" applyNumberFormat="1" applyFont="1" applyFill="1" applyBorder="1" applyAlignment="1">
      <alignment horizontal="right" shrinkToFit="1"/>
    </xf>
    <xf numFmtId="181" fontId="46" fillId="0" borderId="9" xfId="18" applyNumberFormat="1" applyFont="1" applyFill="1" applyBorder="1" applyAlignment="1">
      <alignment horizontal="right" shrinkToFit="1"/>
    </xf>
    <xf numFmtId="181" fontId="46" fillId="0" borderId="10" xfId="18" quotePrefix="1" applyNumberFormat="1" applyFont="1" applyFill="1" applyBorder="1" applyAlignment="1">
      <alignment horizontal="right" shrinkToFit="1"/>
    </xf>
    <xf numFmtId="181" fontId="46" fillId="0" borderId="10" xfId="18" applyNumberFormat="1" applyFont="1" applyFill="1" applyBorder="1" applyAlignment="1">
      <alignment horizontal="right" shrinkToFit="1"/>
    </xf>
    <xf numFmtId="181" fontId="46" fillId="0" borderId="55" xfId="18" applyNumberFormat="1" applyFont="1" applyFill="1" applyBorder="1" applyAlignment="1">
      <alignment horizontal="right" shrinkToFit="1"/>
    </xf>
    <xf numFmtId="181" fontId="46" fillId="0" borderId="23" xfId="18" applyNumberFormat="1" applyFont="1" applyFill="1" applyBorder="1" applyAlignment="1">
      <alignment horizontal="right" shrinkToFit="1"/>
    </xf>
    <xf numFmtId="181" fontId="46" fillId="0" borderId="56" xfId="18" applyNumberFormat="1" applyFont="1" applyFill="1" applyBorder="1" applyAlignment="1">
      <alignment horizontal="right" shrinkToFit="1"/>
    </xf>
    <xf numFmtId="181" fontId="46" fillId="0" borderId="53" xfId="18" applyNumberFormat="1" applyFont="1" applyFill="1" applyBorder="1" applyAlignment="1">
      <alignment horizontal="right" shrinkToFit="1"/>
    </xf>
    <xf numFmtId="181" fontId="42" fillId="0" borderId="30" xfId="18" applyNumberFormat="1" applyFont="1" applyFill="1" applyBorder="1" applyAlignment="1">
      <alignment horizontal="right" shrinkToFit="1"/>
    </xf>
    <xf numFmtId="181" fontId="42" fillId="0" borderId="29" xfId="18" applyNumberFormat="1" applyFont="1" applyFill="1" applyBorder="1" applyAlignment="1">
      <alignment horizontal="right" shrinkToFit="1"/>
    </xf>
    <xf numFmtId="181" fontId="42" fillId="0" borderId="43" xfId="18" applyNumberFormat="1" applyFont="1" applyFill="1" applyBorder="1" applyAlignment="1">
      <alignment horizontal="right" shrinkToFit="1"/>
    </xf>
    <xf numFmtId="181" fontId="42" fillId="0" borderId="31" xfId="18" applyNumberFormat="1" applyFont="1" applyFill="1" applyBorder="1" applyAlignment="1">
      <alignment horizontal="right" shrinkToFit="1"/>
    </xf>
    <xf numFmtId="181" fontId="46" fillId="0" borderId="31" xfId="18" quotePrefix="1" applyNumberFormat="1" applyFont="1" applyFill="1" applyBorder="1" applyAlignment="1">
      <alignment horizontal="right" shrinkToFit="1"/>
    </xf>
    <xf numFmtId="178" fontId="44" fillId="0" borderId="12" xfId="0" applyNumberFormat="1" applyFont="1" applyBorder="1" applyAlignment="1">
      <alignment wrapText="1"/>
    </xf>
    <xf numFmtId="181" fontId="45" fillId="0" borderId="21" xfId="18" applyNumberFormat="1" applyFont="1" applyFill="1" applyBorder="1" applyAlignment="1">
      <alignment horizontal="right" shrinkToFit="1"/>
    </xf>
    <xf numFmtId="181" fontId="45" fillId="0" borderId="35" xfId="18" applyNumberFormat="1" applyFont="1" applyFill="1" applyBorder="1" applyAlignment="1">
      <alignment horizontal="right" shrinkToFit="1"/>
    </xf>
    <xf numFmtId="181" fontId="45" fillId="0" borderId="88" xfId="18" applyNumberFormat="1" applyFont="1" applyFill="1" applyBorder="1" applyAlignment="1">
      <alignment horizontal="right" shrinkToFit="1"/>
    </xf>
    <xf numFmtId="181" fontId="45" fillId="0" borderId="89" xfId="18" applyNumberFormat="1" applyFont="1" applyFill="1" applyBorder="1" applyAlignment="1">
      <alignment horizontal="right" shrinkToFit="1"/>
    </xf>
    <xf numFmtId="181" fontId="45" fillId="0" borderId="6" xfId="18" applyNumberFormat="1" applyFont="1" applyFill="1" applyBorder="1" applyAlignment="1">
      <alignment horizontal="right" shrinkToFit="1"/>
    </xf>
    <xf numFmtId="181" fontId="45" fillId="0" borderId="72" xfId="18" applyNumberFormat="1" applyFont="1" applyFill="1" applyBorder="1" applyAlignment="1">
      <alignment horizontal="right" shrinkToFit="1"/>
    </xf>
    <xf numFmtId="181" fontId="45" fillId="0" borderId="82" xfId="18" applyNumberFormat="1" applyFont="1" applyFill="1" applyBorder="1" applyAlignment="1">
      <alignment horizontal="right" shrinkToFit="1"/>
    </xf>
    <xf numFmtId="181" fontId="45" fillId="0" borderId="2" xfId="18" quotePrefix="1" applyNumberFormat="1" applyFont="1" applyFill="1" applyBorder="1" applyAlignment="1">
      <alignment horizontal="right" shrinkToFit="1"/>
    </xf>
    <xf numFmtId="181" fontId="45" fillId="0" borderId="26" xfId="18" quotePrefix="1" applyNumberFormat="1" applyFont="1" applyFill="1" applyBorder="1" applyAlignment="1">
      <alignment horizontal="right" shrinkToFit="1"/>
    </xf>
    <xf numFmtId="178" fontId="43" fillId="0" borderId="13" xfId="0" applyNumberFormat="1" applyFont="1" applyBorder="1" applyAlignment="1">
      <alignment wrapText="1"/>
    </xf>
    <xf numFmtId="181" fontId="42" fillId="0" borderId="90" xfId="18" applyNumberFormat="1" applyFont="1" applyFill="1" applyBorder="1" applyAlignment="1">
      <alignment horizontal="right" shrinkToFit="1"/>
    </xf>
    <xf numFmtId="181" fontId="42" fillId="0" borderId="40" xfId="18" applyNumberFormat="1" applyFont="1" applyFill="1" applyBorder="1" applyAlignment="1">
      <alignment horizontal="right" shrinkToFit="1"/>
    </xf>
    <xf numFmtId="181" fontId="46" fillId="0" borderId="41" xfId="18" applyNumberFormat="1" applyFont="1" applyFill="1" applyBorder="1" applyAlignment="1">
      <alignment horizontal="right" shrinkToFit="1"/>
    </xf>
    <xf numFmtId="181" fontId="42" fillId="0" borderId="91" xfId="18" applyNumberFormat="1" applyFont="1" applyFill="1" applyBorder="1" applyAlignment="1">
      <alignment horizontal="right" shrinkToFit="1"/>
    </xf>
    <xf numFmtId="181" fontId="42" fillId="0" borderId="92" xfId="18" applyNumberFormat="1" applyFont="1" applyFill="1" applyBorder="1" applyAlignment="1">
      <alignment horizontal="right" shrinkToFit="1"/>
    </xf>
    <xf numFmtId="181" fontId="42" fillId="0" borderId="93" xfId="18" applyNumberFormat="1" applyFont="1" applyFill="1" applyBorder="1" applyAlignment="1">
      <alignment horizontal="right" shrinkToFit="1"/>
    </xf>
    <xf numFmtId="181" fontId="42" fillId="0" borderId="94" xfId="18" applyNumberFormat="1" applyFont="1" applyFill="1" applyBorder="1" applyAlignment="1">
      <alignment horizontal="right" shrinkToFit="1"/>
    </xf>
    <xf numFmtId="181" fontId="42" fillId="0" borderId="41" xfId="18" applyNumberFormat="1" applyFont="1" applyFill="1" applyBorder="1" applyAlignment="1">
      <alignment horizontal="right" shrinkToFit="1"/>
    </xf>
    <xf numFmtId="178" fontId="43" fillId="0" borderId="18" xfId="0" applyNumberFormat="1" applyFont="1" applyBorder="1" applyAlignment="1">
      <alignment horizontal="left" wrapText="1"/>
    </xf>
    <xf numFmtId="181" fontId="42" fillId="0" borderId="0" xfId="18" applyNumberFormat="1" applyFont="1" applyFill="1" applyBorder="1" applyAlignment="1">
      <alignment horizontal="right" shrinkToFit="1"/>
    </xf>
    <xf numFmtId="181" fontId="42" fillId="0" borderId="33" xfId="18" applyNumberFormat="1" applyFont="1" applyFill="1" applyBorder="1" applyAlignment="1">
      <alignment horizontal="right" shrinkToFit="1"/>
    </xf>
    <xf numFmtId="181" fontId="42" fillId="0" borderId="25" xfId="18" applyNumberFormat="1" applyFont="1" applyFill="1" applyBorder="1" applyAlignment="1">
      <alignment horizontal="right" shrinkToFit="1"/>
    </xf>
    <xf numFmtId="181" fontId="42" fillId="0" borderId="19" xfId="18" applyNumberFormat="1" applyFont="1" applyFill="1" applyBorder="1" applyAlignment="1">
      <alignment horizontal="right" shrinkToFit="1"/>
    </xf>
    <xf numFmtId="181" fontId="42" fillId="0" borderId="37" xfId="18" applyNumberFormat="1" applyFont="1" applyFill="1" applyBorder="1" applyAlignment="1">
      <alignment horizontal="right" shrinkToFit="1"/>
    </xf>
    <xf numFmtId="181" fontId="42" fillId="0" borderId="60" xfId="18" applyNumberFormat="1" applyFont="1" applyFill="1" applyBorder="1" applyAlignment="1">
      <alignment horizontal="right" shrinkToFit="1"/>
    </xf>
    <xf numFmtId="181" fontId="42" fillId="0" borderId="61" xfId="18" applyNumberFormat="1" applyFont="1" applyFill="1" applyBorder="1" applyAlignment="1">
      <alignment horizontal="right" shrinkToFit="1"/>
    </xf>
    <xf numFmtId="181" fontId="42" fillId="0" borderId="45" xfId="18" applyNumberFormat="1" applyFont="1" applyFill="1" applyBorder="1" applyAlignment="1">
      <alignment horizontal="right" shrinkToFit="1"/>
    </xf>
    <xf numFmtId="178" fontId="44" fillId="0" borderId="17" xfId="0" applyNumberFormat="1" applyFont="1" applyBorder="1" applyAlignment="1">
      <alignment horizontal="left" wrapText="1"/>
    </xf>
    <xf numFmtId="181" fontId="44" fillId="0" borderId="20" xfId="18" applyNumberFormat="1" applyFont="1" applyFill="1" applyBorder="1" applyAlignment="1">
      <alignment horizontal="right" shrinkToFit="1"/>
    </xf>
    <xf numFmtId="181" fontId="42" fillId="0" borderId="34" xfId="18" applyNumberFormat="1" applyFont="1" applyFill="1" applyBorder="1" applyAlignment="1">
      <alignment horizontal="right" shrinkToFit="1"/>
    </xf>
    <xf numFmtId="181" fontId="42" fillId="0" borderId="81" xfId="18" applyNumberFormat="1" applyFont="1" applyFill="1" applyBorder="1" applyAlignment="1">
      <alignment horizontal="right" shrinkToFit="1"/>
    </xf>
    <xf numFmtId="178" fontId="44" fillId="0" borderId="24" xfId="0" applyNumberFormat="1" applyFont="1" applyBorder="1" applyAlignment="1">
      <alignment horizontal="left" wrapText="1"/>
    </xf>
    <xf numFmtId="181" fontId="45" fillId="0" borderId="38" xfId="18" applyNumberFormat="1" applyFont="1" applyFill="1" applyBorder="1" applyAlignment="1">
      <alignment horizontal="right" shrinkToFit="1"/>
    </xf>
    <xf numFmtId="181" fontId="45" fillId="0" borderId="36" xfId="18" applyNumberFormat="1" applyFont="1" applyFill="1" applyBorder="1" applyAlignment="1">
      <alignment horizontal="right" shrinkToFit="1"/>
    </xf>
    <xf numFmtId="181" fontId="45" fillId="0" borderId="22" xfId="18" applyNumberFormat="1" applyFont="1" applyFill="1" applyBorder="1" applyAlignment="1">
      <alignment horizontal="right" shrinkToFit="1"/>
    </xf>
    <xf numFmtId="181" fontId="45" fillId="0" borderId="39" xfId="18" applyNumberFormat="1" applyFont="1" applyFill="1" applyBorder="1" applyAlignment="1">
      <alignment horizontal="right" shrinkToFit="1"/>
    </xf>
    <xf numFmtId="181" fontId="45" fillId="0" borderId="62" xfId="18" applyNumberFormat="1" applyFont="1" applyFill="1" applyBorder="1" applyAlignment="1">
      <alignment horizontal="right" shrinkToFit="1"/>
    </xf>
    <xf numFmtId="181" fontId="45" fillId="0" borderId="65" xfId="18" applyNumberFormat="1" applyFont="1" applyFill="1" applyBorder="1" applyAlignment="1">
      <alignment horizontal="right" shrinkToFit="1"/>
    </xf>
    <xf numFmtId="181" fontId="45" fillId="0" borderId="47" xfId="18" applyNumberFormat="1" applyFont="1" applyFill="1" applyBorder="1" applyAlignment="1">
      <alignment horizontal="right" shrinkToFit="1"/>
    </xf>
    <xf numFmtId="0" fontId="42" fillId="0" borderId="0" xfId="0" applyFont="1" applyAlignment="1">
      <alignment horizontal="left" shrinkToFit="1"/>
    </xf>
    <xf numFmtId="179" fontId="42" fillId="0" borderId="0" xfId="18" applyNumberFormat="1" applyFont="1" applyFill="1" applyBorder="1" applyAlignment="1">
      <alignment horizontal="right" shrinkToFit="1"/>
    </xf>
    <xf numFmtId="0" fontId="21" fillId="0" borderId="0" xfId="0" applyFont="1" applyAlignment="1">
      <alignment horizontal="left" shrinkToFit="1"/>
    </xf>
    <xf numFmtId="3" fontId="21" fillId="0" borderId="0" xfId="0" applyNumberFormat="1" applyFont="1"/>
    <xf numFmtId="0" fontId="32" fillId="0" borderId="0" xfId="0" applyFont="1" applyAlignment="1">
      <alignment horizontal="left"/>
    </xf>
    <xf numFmtId="176" fontId="19" fillId="0" borderId="0" xfId="18" applyNumberFormat="1" applyFont="1" applyFill="1" applyAlignment="1">
      <alignment horizontal="right"/>
    </xf>
    <xf numFmtId="176" fontId="19" fillId="0" borderId="0" xfId="18" applyNumberFormat="1" applyFont="1" applyFill="1"/>
    <xf numFmtId="49" fontId="21" fillId="0" borderId="7" xfId="0" applyNumberFormat="1" applyFont="1" applyBorder="1" applyAlignment="1">
      <alignment horizontal="center" vertical="center" wrapText="1" shrinkToFit="1"/>
    </xf>
    <xf numFmtId="0" fontId="8" fillId="0" borderId="19" xfId="0" applyFont="1" applyBorder="1"/>
    <xf numFmtId="0" fontId="8" fillId="0" borderId="25" xfId="0" applyFont="1" applyBorder="1"/>
    <xf numFmtId="38" fontId="27" fillId="0" borderId="23" xfId="18" applyFont="1" applyFill="1" applyBorder="1"/>
    <xf numFmtId="181" fontId="21" fillId="0" borderId="83" xfId="18" applyNumberFormat="1" applyFont="1" applyFill="1" applyBorder="1" applyAlignment="1">
      <alignment horizontal="right"/>
    </xf>
    <xf numFmtId="181" fontId="21" fillId="0" borderId="59" xfId="18" applyNumberFormat="1" applyFont="1" applyFill="1" applyBorder="1" applyAlignment="1">
      <alignment horizontal="right"/>
    </xf>
    <xf numFmtId="0" fontId="6" fillId="0" borderId="49" xfId="0" applyFont="1" applyBorder="1"/>
    <xf numFmtId="181" fontId="21" fillId="0" borderId="84" xfId="18" applyNumberFormat="1" applyFont="1" applyFill="1" applyBorder="1" applyAlignment="1">
      <alignment horizontal="right"/>
    </xf>
    <xf numFmtId="0" fontId="8" fillId="0" borderId="20" xfId="0" applyFont="1" applyBorder="1"/>
    <xf numFmtId="181" fontId="27" fillId="0" borderId="7" xfId="18" applyNumberFormat="1" applyFont="1" applyFill="1" applyBorder="1" applyAlignment="1">
      <alignment horizontal="right"/>
    </xf>
    <xf numFmtId="0" fontId="6" fillId="0" borderId="30" xfId="0" applyFont="1" applyBorder="1" applyAlignment="1">
      <alignment wrapText="1"/>
    </xf>
    <xf numFmtId="181" fontId="27" fillId="0" borderId="64" xfId="18" applyNumberFormat="1" applyFont="1" applyFill="1" applyBorder="1" applyAlignment="1">
      <alignment horizontal="right"/>
    </xf>
    <xf numFmtId="0" fontId="6" fillId="0" borderId="27" xfId="0" applyFont="1" applyBorder="1" applyAlignment="1">
      <alignment wrapText="1"/>
    </xf>
    <xf numFmtId="0" fontId="6" fillId="0" borderId="49" xfId="0" applyFont="1" applyBorder="1" applyAlignment="1">
      <alignment wrapText="1"/>
    </xf>
    <xf numFmtId="181" fontId="30" fillId="0" borderId="84" xfId="18" applyNumberFormat="1" applyFont="1" applyFill="1" applyBorder="1" applyAlignment="1">
      <alignment horizontal="right"/>
    </xf>
    <xf numFmtId="0" fontId="8" fillId="0" borderId="20" xfId="0" applyFont="1" applyBorder="1" applyAlignment="1">
      <alignment wrapText="1"/>
    </xf>
    <xf numFmtId="0" fontId="6" fillId="0" borderId="19" xfId="0" applyFont="1" applyBorder="1" applyAlignment="1">
      <alignment wrapText="1"/>
    </xf>
    <xf numFmtId="0" fontId="8" fillId="0" borderId="75" xfId="0" applyFont="1" applyBorder="1"/>
    <xf numFmtId="181" fontId="27" fillId="0" borderId="86" xfId="18" applyNumberFormat="1" applyFont="1" applyFill="1" applyBorder="1" applyAlignment="1">
      <alignment horizontal="right"/>
    </xf>
    <xf numFmtId="0" fontId="8" fillId="0" borderId="8" xfId="0" applyFont="1" applyBorder="1"/>
    <xf numFmtId="181" fontId="27" fillId="0" borderId="23" xfId="18" applyNumberFormat="1" applyFont="1" applyFill="1" applyBorder="1" applyAlignment="1">
      <alignment horizontal="right"/>
    </xf>
    <xf numFmtId="181" fontId="27" fillId="0" borderId="54" xfId="18" applyNumberFormat="1" applyFont="1" applyFill="1" applyBorder="1" applyAlignment="1">
      <alignment horizontal="right"/>
    </xf>
    <xf numFmtId="49" fontId="21" fillId="0" borderId="0" xfId="0" applyNumberFormat="1" applyFont="1" applyAlignment="1">
      <alignment vertical="center"/>
    </xf>
    <xf numFmtId="38" fontId="19" fillId="0" borderId="0" xfId="18" applyFont="1" applyFill="1" applyBorder="1" applyAlignment="1">
      <alignment horizontal="right"/>
    </xf>
    <xf numFmtId="177" fontId="21" fillId="0" borderId="0" xfId="18" applyNumberFormat="1" applyFont="1" applyFill="1" applyBorder="1" applyAlignment="1">
      <alignment horizontal="right"/>
    </xf>
    <xf numFmtId="0" fontId="3" fillId="0" borderId="19" xfId="0" applyFont="1" applyBorder="1"/>
    <xf numFmtId="177" fontId="21" fillId="0" borderId="0" xfId="18" applyNumberFormat="1" applyFont="1" applyFill="1" applyBorder="1" applyAlignment="1"/>
    <xf numFmtId="0" fontId="6" fillId="0" borderId="83" xfId="0" applyFont="1" applyBorder="1"/>
    <xf numFmtId="0" fontId="6" fillId="0" borderId="59" xfId="0" applyFont="1" applyBorder="1"/>
    <xf numFmtId="0" fontId="6" fillId="0" borderId="59" xfId="0" applyFont="1" applyBorder="1" applyAlignment="1">
      <alignment wrapText="1"/>
    </xf>
    <xf numFmtId="3" fontId="6" fillId="0" borderId="59" xfId="0" applyNumberFormat="1" applyFont="1" applyBorder="1"/>
    <xf numFmtId="0" fontId="6" fillId="0" borderId="84" xfId="0" applyFont="1" applyBorder="1"/>
    <xf numFmtId="0" fontId="6" fillId="0" borderId="6" xfId="0" applyFont="1" applyBorder="1"/>
    <xf numFmtId="181" fontId="21" fillId="0" borderId="6" xfId="18" applyNumberFormat="1" applyFont="1" applyFill="1" applyBorder="1" applyAlignment="1">
      <alignment horizontal="right"/>
    </xf>
    <xf numFmtId="0" fontId="6" fillId="0" borderId="0" xfId="0" applyFont="1"/>
    <xf numFmtId="0" fontId="3" fillId="0" borderId="21" xfId="0" applyFont="1" applyBorder="1"/>
    <xf numFmtId="0" fontId="6" fillId="0" borderId="85" xfId="0" applyFont="1" applyBorder="1"/>
    <xf numFmtId="181" fontId="21" fillId="0" borderId="85" xfId="18" applyNumberFormat="1" applyFont="1" applyFill="1" applyBorder="1" applyAlignment="1">
      <alignment horizontal="right"/>
    </xf>
    <xf numFmtId="0" fontId="3" fillId="0" borderId="20" xfId="0" applyFont="1" applyBorder="1"/>
    <xf numFmtId="181" fontId="27" fillId="0" borderId="6" xfId="18" applyNumberFormat="1" applyFont="1" applyFill="1" applyBorder="1" applyAlignment="1">
      <alignment horizontal="right"/>
    </xf>
    <xf numFmtId="0" fontId="4" fillId="0" borderId="20" xfId="0" applyFont="1" applyBorder="1"/>
    <xf numFmtId="181" fontId="21" fillId="0" borderId="7" xfId="18" applyNumberFormat="1" applyFont="1" applyFill="1" applyBorder="1" applyAlignment="1">
      <alignment horizontal="right"/>
    </xf>
    <xf numFmtId="0" fontId="4" fillId="0" borderId="8" xfId="0" applyFont="1" applyBorder="1"/>
    <xf numFmtId="181" fontId="21" fillId="0" borderId="9" xfId="18" applyNumberFormat="1" applyFont="1" applyFill="1" applyBorder="1" applyAlignment="1">
      <alignment horizontal="right"/>
    </xf>
    <xf numFmtId="181" fontId="21" fillId="0" borderId="23" xfId="18" applyNumberFormat="1" applyFont="1" applyFill="1" applyBorder="1" applyAlignment="1">
      <alignment horizontal="right"/>
    </xf>
    <xf numFmtId="0" fontId="3" fillId="0" borderId="38" xfId="0" applyFont="1" applyBorder="1"/>
    <xf numFmtId="181" fontId="27" fillId="0" borderId="22" xfId="18" applyNumberFormat="1" applyFont="1" applyFill="1" applyBorder="1" applyAlignment="1">
      <alignment horizontal="right"/>
    </xf>
    <xf numFmtId="177" fontId="21" fillId="0" borderId="0" xfId="18" applyNumberFormat="1" applyFont="1" applyFill="1" applyBorder="1" applyAlignment="1">
      <alignment vertical="center"/>
    </xf>
    <xf numFmtId="181" fontId="30" fillId="0" borderId="25" xfId="18" applyNumberFormat="1" applyFont="1" applyFill="1" applyBorder="1" applyAlignment="1">
      <alignment horizontal="right"/>
    </xf>
    <xf numFmtId="181" fontId="30" fillId="0" borderId="61" xfId="18" applyNumberFormat="1" applyFont="1" applyFill="1" applyBorder="1" applyAlignment="1">
      <alignment horizontal="right"/>
    </xf>
    <xf numFmtId="0" fontId="26" fillId="0" borderId="19" xfId="0" applyFont="1" applyBorder="1"/>
    <xf numFmtId="0" fontId="6" fillId="0" borderId="20" xfId="0" applyFont="1" applyBorder="1"/>
    <xf numFmtId="181" fontId="30" fillId="0" borderId="2" xfId="18" applyNumberFormat="1" applyFont="1" applyFill="1" applyBorder="1" applyAlignment="1">
      <alignment horizontal="right"/>
    </xf>
    <xf numFmtId="181" fontId="30" fillId="0" borderId="70" xfId="18" applyNumberFormat="1" applyFont="1" applyFill="1" applyBorder="1" applyAlignment="1">
      <alignment horizontal="right"/>
    </xf>
    <xf numFmtId="49" fontId="30" fillId="0" borderId="3" xfId="0" applyNumberFormat="1" applyFont="1" applyBorder="1" applyAlignment="1">
      <alignment horizontal="center" vertical="center" wrapText="1" shrinkToFit="1"/>
    </xf>
    <xf numFmtId="181" fontId="30" fillId="0" borderId="57" xfId="18" applyNumberFormat="1" applyFont="1" applyFill="1" applyBorder="1" applyAlignment="1">
      <alignment horizontal="right" shrinkToFit="1"/>
    </xf>
    <xf numFmtId="182" fontId="30" fillId="0" borderId="57" xfId="18" applyNumberFormat="1" applyFont="1" applyFill="1" applyBorder="1" applyAlignment="1">
      <alignment horizontal="right" shrinkToFit="1"/>
    </xf>
    <xf numFmtId="182" fontId="30" fillId="0" borderId="43" xfId="18" applyNumberFormat="1" applyFont="1" applyFill="1" applyBorder="1" applyAlignment="1">
      <alignment horizontal="right" shrinkToFit="1"/>
    </xf>
    <xf numFmtId="182" fontId="30" fillId="0" borderId="77" xfId="18" applyNumberFormat="1" applyFont="1" applyFill="1" applyBorder="1" applyAlignment="1">
      <alignment horizontal="right" shrinkToFit="1"/>
    </xf>
    <xf numFmtId="182" fontId="30" fillId="0" borderId="52" xfId="18" applyNumberFormat="1" applyFont="1" applyFill="1" applyBorder="1" applyAlignment="1">
      <alignment horizontal="right" shrinkToFit="1"/>
    </xf>
    <xf numFmtId="49" fontId="30" fillId="0" borderId="55" xfId="0" quotePrefix="1" applyNumberFormat="1" applyFont="1" applyBorder="1" applyAlignment="1">
      <alignment horizontal="center" vertical="center" shrinkToFit="1"/>
    </xf>
    <xf numFmtId="49" fontId="30" fillId="0" borderId="53" xfId="0" quotePrefix="1" applyNumberFormat="1" applyFont="1" applyBorder="1" applyAlignment="1">
      <alignment horizontal="center" vertical="center" shrinkToFit="1"/>
    </xf>
    <xf numFmtId="181" fontId="30" fillId="0" borderId="79" xfId="18" applyNumberFormat="1" applyFont="1" applyFill="1" applyBorder="1" applyAlignment="1">
      <alignment horizontal="right" shrinkToFit="1"/>
    </xf>
    <xf numFmtId="183" fontId="30" fillId="0" borderId="57" xfId="18" applyNumberFormat="1" applyFont="1" applyFill="1" applyBorder="1" applyAlignment="1">
      <alignment horizontal="right" shrinkToFit="1"/>
    </xf>
    <xf numFmtId="183" fontId="30" fillId="0" borderId="43" xfId="18" applyNumberFormat="1" applyFont="1" applyFill="1" applyBorder="1" applyAlignment="1">
      <alignment horizontal="right" shrinkToFit="1"/>
    </xf>
    <xf numFmtId="183" fontId="30" fillId="0" borderId="77" xfId="18" applyNumberFormat="1" applyFont="1" applyFill="1" applyBorder="1" applyAlignment="1">
      <alignment horizontal="right" shrinkToFit="1"/>
    </xf>
    <xf numFmtId="0" fontId="6" fillId="0" borderId="0" xfId="0" applyFont="1" applyAlignment="1">
      <alignment horizontal="center"/>
    </xf>
    <xf numFmtId="0" fontId="26" fillId="0" borderId="0" xfId="0" applyFont="1" applyAlignment="1">
      <alignment horizontal="center"/>
    </xf>
    <xf numFmtId="181" fontId="26" fillId="0" borderId="0" xfId="0" applyNumberFormat="1" applyFont="1"/>
    <xf numFmtId="0" fontId="26" fillId="0" borderId="0" xfId="0" applyFont="1" applyAlignment="1">
      <alignment vertical="top"/>
    </xf>
    <xf numFmtId="181" fontId="21" fillId="0" borderId="71" xfId="18" applyNumberFormat="1" applyFont="1" applyFill="1" applyBorder="1" applyAlignment="1">
      <alignment horizontal="right"/>
    </xf>
    <xf numFmtId="49" fontId="30" fillId="0" borderId="70" xfId="0" applyNumberFormat="1" applyFont="1" applyBorder="1" applyAlignment="1">
      <alignment horizontal="center" vertical="center" wrapText="1" shrinkToFit="1"/>
    </xf>
    <xf numFmtId="49" fontId="30" fillId="0" borderId="56" xfId="0" quotePrefix="1" applyNumberFormat="1" applyFont="1" applyBorder="1" applyAlignment="1">
      <alignment horizontal="center" vertical="center" shrinkToFit="1"/>
    </xf>
    <xf numFmtId="181" fontId="30" fillId="0" borderId="41" xfId="18" applyNumberFormat="1" applyFont="1" applyFill="1" applyBorder="1" applyAlignment="1">
      <alignment horizontal="right" shrinkToFit="1"/>
    </xf>
    <xf numFmtId="0" fontId="21" fillId="0" borderId="6" xfId="0" applyFont="1" applyBorder="1" applyAlignment="1">
      <alignment vertical="center"/>
    </xf>
    <xf numFmtId="6" fontId="21" fillId="6" borderId="56" xfId="23" applyFont="1" applyFill="1" applyBorder="1" applyAlignment="1">
      <alignment horizontal="center" vertical="center" wrapText="1" shrinkToFit="1"/>
    </xf>
    <xf numFmtId="6" fontId="4" fillId="6" borderId="72" xfId="23" applyFont="1" applyFill="1" applyBorder="1" applyAlignment="1">
      <alignment horizontal="center" vertical="center" wrapText="1" shrinkToFit="1"/>
    </xf>
    <xf numFmtId="181" fontId="26" fillId="6" borderId="42" xfId="0" applyNumberFormat="1" applyFont="1" applyFill="1" applyBorder="1"/>
    <xf numFmtId="181" fontId="26" fillId="6" borderId="40" xfId="0" applyNumberFormat="1" applyFont="1" applyFill="1" applyBorder="1"/>
    <xf numFmtId="181" fontId="26" fillId="6" borderId="41" xfId="0" applyNumberFormat="1" applyFont="1" applyFill="1" applyBorder="1"/>
    <xf numFmtId="181" fontId="26" fillId="6" borderId="46" xfId="0" applyNumberFormat="1" applyFont="1" applyFill="1" applyBorder="1"/>
    <xf numFmtId="181" fontId="26" fillId="6" borderId="25" xfId="0" applyNumberFormat="1" applyFont="1" applyFill="1" applyBorder="1"/>
    <xf numFmtId="181" fontId="26" fillId="6" borderId="45" xfId="0" applyNumberFormat="1" applyFont="1" applyFill="1" applyBorder="1"/>
    <xf numFmtId="181" fontId="26" fillId="6" borderId="48" xfId="0" applyNumberFormat="1" applyFont="1" applyFill="1" applyBorder="1"/>
    <xf numFmtId="181" fontId="26" fillId="6" borderId="36" xfId="0" applyNumberFormat="1" applyFont="1" applyFill="1" applyBorder="1"/>
    <xf numFmtId="181" fontId="26" fillId="6" borderId="47" xfId="0" applyNumberFormat="1" applyFont="1" applyFill="1" applyBorder="1"/>
    <xf numFmtId="181" fontId="26" fillId="6" borderId="44" xfId="0" applyNumberFormat="1" applyFont="1" applyFill="1" applyBorder="1"/>
    <xf numFmtId="181" fontId="26" fillId="6" borderId="29" xfId="0" applyNumberFormat="1" applyFont="1" applyFill="1" applyBorder="1"/>
    <xf numFmtId="181" fontId="26" fillId="6" borderId="43" xfId="0" applyNumberFormat="1" applyFont="1" applyFill="1" applyBorder="1"/>
    <xf numFmtId="181" fontId="30" fillId="0" borderId="94" xfId="18" applyNumberFormat="1" applyFont="1" applyFill="1" applyBorder="1" applyAlignment="1">
      <alignment horizontal="right" shrinkToFit="1"/>
    </xf>
    <xf numFmtId="181" fontId="26" fillId="6" borderId="93" xfId="0" applyNumberFormat="1" applyFont="1" applyFill="1" applyBorder="1"/>
    <xf numFmtId="181" fontId="26" fillId="6" borderId="0" xfId="0" applyNumberFormat="1" applyFont="1" applyFill="1"/>
    <xf numFmtId="181" fontId="26" fillId="6" borderId="60" xfId="0" applyNumberFormat="1" applyFont="1" applyFill="1" applyBorder="1"/>
    <xf numFmtId="181" fontId="26" fillId="6" borderId="62" xfId="0" applyNumberFormat="1" applyFont="1" applyFill="1" applyBorder="1"/>
    <xf numFmtId="9" fontId="19" fillId="6" borderId="0" xfId="0" quotePrefix="1" applyNumberFormat="1" applyFont="1" applyFill="1" applyAlignment="1">
      <alignment horizontal="center"/>
    </xf>
    <xf numFmtId="0" fontId="6" fillId="0" borderId="20" xfId="0" applyFont="1" applyBorder="1" applyAlignment="1">
      <alignment horizontal="center"/>
    </xf>
    <xf numFmtId="0" fontId="6" fillId="0" borderId="26" xfId="0" applyFont="1" applyBorder="1" applyAlignment="1">
      <alignment horizontal="center"/>
    </xf>
    <xf numFmtId="180" fontId="26" fillId="0" borderId="27" xfId="0" quotePrefix="1" applyNumberFormat="1" applyFont="1" applyBorder="1" applyAlignment="1">
      <alignment horizontal="right"/>
    </xf>
    <xf numFmtId="180" fontId="26" fillId="0" borderId="28" xfId="0" applyNumberFormat="1" applyFont="1" applyBorder="1"/>
    <xf numFmtId="180" fontId="26" fillId="0" borderId="32" xfId="0" applyNumberFormat="1" applyFont="1" applyBorder="1"/>
    <xf numFmtId="180" fontId="26" fillId="0" borderId="30" xfId="0" quotePrefix="1" applyNumberFormat="1" applyFont="1" applyBorder="1" applyAlignment="1">
      <alignment horizontal="right"/>
    </xf>
    <xf numFmtId="180" fontId="26" fillId="0" borderId="29" xfId="0" applyNumberFormat="1" applyFont="1" applyBorder="1"/>
    <xf numFmtId="180" fontId="26" fillId="0" borderId="31" xfId="0" applyNumberFormat="1" applyFont="1" applyBorder="1"/>
    <xf numFmtId="180" fontId="26" fillId="0" borderId="87" xfId="0" quotePrefix="1" applyNumberFormat="1" applyFont="1" applyBorder="1" applyAlignment="1">
      <alignment horizontal="right"/>
    </xf>
    <xf numFmtId="180" fontId="26" fillId="0" borderId="68" xfId="0" applyNumberFormat="1" applyFont="1" applyBorder="1"/>
    <xf numFmtId="180" fontId="26" fillId="0" borderId="95" xfId="0" applyNumberFormat="1" applyFont="1" applyBorder="1"/>
    <xf numFmtId="180" fontId="26" fillId="0" borderId="21" xfId="0" quotePrefix="1" applyNumberFormat="1" applyFont="1" applyBorder="1"/>
    <xf numFmtId="180" fontId="26" fillId="0" borderId="35" xfId="0" quotePrefix="1" applyNumberFormat="1" applyFont="1" applyBorder="1"/>
    <xf numFmtId="180" fontId="26" fillId="0" borderId="88" xfId="0" applyNumberFormat="1" applyFont="1" applyBorder="1"/>
    <xf numFmtId="0" fontId="6" fillId="0" borderId="0" xfId="0" applyFont="1" applyAlignment="1">
      <alignment horizontal="right" vertical="center"/>
    </xf>
    <xf numFmtId="9" fontId="19" fillId="0" borderId="0" xfId="0" quotePrefix="1" applyNumberFormat="1" applyFont="1" applyAlignment="1">
      <alignment vertical="center"/>
    </xf>
    <xf numFmtId="186" fontId="26" fillId="0" borderId="28" xfId="0" applyNumberFormat="1" applyFont="1" applyBorder="1"/>
    <xf numFmtId="186" fontId="26" fillId="0" borderId="32" xfId="0" applyNumberFormat="1" applyFont="1" applyBorder="1"/>
    <xf numFmtId="186" fontId="26" fillId="0" borderId="29" xfId="0" applyNumberFormat="1" applyFont="1" applyBorder="1"/>
    <xf numFmtId="186" fontId="26" fillId="0" borderId="68" xfId="0" applyNumberFormat="1" applyFont="1" applyBorder="1"/>
    <xf numFmtId="186" fontId="26" fillId="0" borderId="95" xfId="0" applyNumberFormat="1" applyFont="1" applyBorder="1"/>
    <xf numFmtId="181" fontId="26" fillId="0" borderId="96" xfId="0" applyNumberFormat="1" applyFont="1" applyBorder="1"/>
    <xf numFmtId="181" fontId="26" fillId="0" borderId="35" xfId="0" applyNumberFormat="1" applyFont="1" applyBorder="1"/>
    <xf numFmtId="180" fontId="26" fillId="0" borderId="82" xfId="0" applyNumberFormat="1" applyFont="1" applyBorder="1"/>
    <xf numFmtId="181" fontId="6" fillId="0" borderId="0" xfId="0" applyNumberFormat="1" applyFont="1"/>
    <xf numFmtId="180" fontId="26" fillId="0" borderId="0" xfId="0" applyNumberFormat="1" applyFont="1"/>
    <xf numFmtId="181" fontId="22" fillId="6" borderId="58" xfId="18" applyNumberFormat="1" applyFont="1" applyFill="1" applyBorder="1" applyAlignment="1">
      <alignment horizontal="right" vertical="center"/>
    </xf>
    <xf numFmtId="181" fontId="22" fillId="6" borderId="43" xfId="18" applyNumberFormat="1" applyFont="1" applyFill="1" applyBorder="1" applyAlignment="1">
      <alignment horizontal="right" vertical="center"/>
    </xf>
    <xf numFmtId="181" fontId="22" fillId="6" borderId="30" xfId="18" applyNumberFormat="1" applyFont="1" applyFill="1" applyBorder="1" applyAlignment="1">
      <alignment horizontal="right" vertical="center"/>
    </xf>
    <xf numFmtId="181" fontId="22" fillId="6" borderId="29" xfId="18" applyNumberFormat="1" applyFont="1" applyFill="1" applyBorder="1" applyAlignment="1">
      <alignment horizontal="right" vertical="center"/>
    </xf>
    <xf numFmtId="181" fontId="22" fillId="6" borderId="31" xfId="18" applyNumberFormat="1" applyFont="1" applyFill="1" applyBorder="1" applyAlignment="1">
      <alignment horizontal="right" vertical="center"/>
    </xf>
    <xf numFmtId="181" fontId="22" fillId="6" borderId="61" xfId="18" applyNumberFormat="1" applyFont="1" applyFill="1" applyBorder="1" applyAlignment="1">
      <alignment horizontal="right" vertical="center"/>
    </xf>
    <xf numFmtId="181" fontId="22" fillId="6" borderId="45" xfId="18" applyNumberFormat="1" applyFont="1" applyFill="1" applyBorder="1" applyAlignment="1">
      <alignment horizontal="right" vertical="center"/>
    </xf>
    <xf numFmtId="181" fontId="22" fillId="6" borderId="63" xfId="18" applyNumberFormat="1" applyFont="1" applyFill="1" applyBorder="1" applyAlignment="1">
      <alignment horizontal="right" vertical="center"/>
    </xf>
    <xf numFmtId="181" fontId="22" fillId="6" borderId="47" xfId="18" applyNumberFormat="1" applyFont="1" applyFill="1" applyBorder="1" applyAlignment="1">
      <alignment horizontal="right" vertical="center"/>
    </xf>
    <xf numFmtId="181" fontId="22" fillId="6" borderId="88" xfId="18" applyNumberFormat="1" applyFont="1" applyFill="1" applyBorder="1" applyAlignment="1">
      <alignment horizontal="right" vertical="center"/>
    </xf>
    <xf numFmtId="181" fontId="27" fillId="6" borderId="70" xfId="18" applyNumberFormat="1" applyFont="1" applyFill="1" applyBorder="1" applyAlignment="1">
      <alignment horizontal="right" shrinkToFit="1"/>
    </xf>
    <xf numFmtId="181" fontId="6" fillId="0" borderId="0" xfId="0" applyNumberFormat="1" applyFont="1" applyAlignment="1">
      <alignment horizontal="right"/>
    </xf>
    <xf numFmtId="20" fontId="19" fillId="0" borderId="0" xfId="0" applyNumberFormat="1" applyFont="1"/>
    <xf numFmtId="0" fontId="4" fillId="0" borderId="0" xfId="0" applyFont="1"/>
    <xf numFmtId="0" fontId="4" fillId="0" borderId="0" xfId="0" applyFont="1" applyAlignment="1">
      <alignment horizontal="right" vertical="center"/>
    </xf>
    <xf numFmtId="2" fontId="19" fillId="0" borderId="0" xfId="0" applyNumberFormat="1" applyFont="1"/>
    <xf numFmtId="0" fontId="26" fillId="0" borderId="0" xfId="0" applyFont="1" applyAlignment="1">
      <alignment vertical="top" shrinkToFit="1"/>
    </xf>
    <xf numFmtId="9" fontId="0" fillId="6" borderId="0" xfId="0" quotePrefix="1" applyNumberFormat="1" applyFill="1" applyAlignment="1">
      <alignment horizontal="center"/>
    </xf>
    <xf numFmtId="181" fontId="22" fillId="6" borderId="57" xfId="18" applyNumberFormat="1" applyFont="1" applyFill="1" applyBorder="1" applyAlignment="1">
      <alignment horizontal="right" vertical="center"/>
    </xf>
    <xf numFmtId="181" fontId="52" fillId="0" borderId="29" xfId="18" applyNumberFormat="1" applyFont="1" applyFill="1" applyBorder="1" applyAlignment="1">
      <alignment horizontal="right"/>
    </xf>
    <xf numFmtId="0" fontId="21" fillId="0" borderId="108" xfId="0" applyFont="1" applyBorder="1"/>
    <xf numFmtId="177" fontId="21" fillId="0" borderId="9" xfId="18" applyNumberFormat="1" applyFont="1" applyFill="1" applyBorder="1" applyAlignment="1"/>
    <xf numFmtId="181" fontId="53" fillId="0" borderId="29" xfId="18" applyNumberFormat="1" applyFont="1" applyFill="1" applyBorder="1" applyAlignment="1">
      <alignment horizontal="right"/>
    </xf>
    <xf numFmtId="187" fontId="21" fillId="0" borderId="29" xfId="18" quotePrefix="1" applyNumberFormat="1" applyFont="1" applyFill="1" applyBorder="1" applyAlignment="1">
      <alignment horizontal="right"/>
    </xf>
    <xf numFmtId="181" fontId="27" fillId="0" borderId="109" xfId="18" applyNumberFormat="1" applyFont="1" applyFill="1" applyBorder="1" applyAlignment="1">
      <alignment horizontal="right"/>
    </xf>
    <xf numFmtId="0" fontId="21" fillId="0" borderId="23" xfId="0" applyFont="1" applyBorder="1" applyAlignment="1">
      <alignment vertical="center"/>
    </xf>
    <xf numFmtId="38" fontId="30" fillId="0" borderId="29" xfId="18" applyFont="1" applyFill="1" applyBorder="1" applyAlignment="1">
      <alignment horizontal="right" shrinkToFit="1"/>
    </xf>
    <xf numFmtId="0" fontId="6" fillId="0" borderId="0" xfId="34" applyFont="1" applyAlignment="1">
      <alignment horizontal="left" vertical="center" wrapText="1"/>
    </xf>
    <xf numFmtId="0" fontId="55" fillId="0" borderId="0" xfId="0" applyFont="1" applyAlignment="1">
      <alignment horizontal="left" vertical="top"/>
    </xf>
    <xf numFmtId="0" fontId="56" fillId="0" borderId="0" xfId="0" applyFont="1" applyAlignment="1">
      <alignment vertical="top"/>
    </xf>
    <xf numFmtId="0" fontId="54" fillId="0" borderId="0" xfId="0" applyFont="1" applyAlignment="1">
      <alignment vertical="top"/>
    </xf>
    <xf numFmtId="0" fontId="26" fillId="0" borderId="0" xfId="34" applyFont="1"/>
    <xf numFmtId="0" fontId="19" fillId="0" borderId="0" xfId="0" applyFont="1" applyAlignment="1">
      <alignment vertical="center"/>
    </xf>
    <xf numFmtId="0" fontId="54" fillId="0" borderId="0" xfId="0" applyFont="1" applyAlignment="1">
      <alignment vertical="center"/>
    </xf>
    <xf numFmtId="0" fontId="54" fillId="0" borderId="0" xfId="0" applyFont="1" applyAlignment="1">
      <alignment horizontal="left"/>
    </xf>
    <xf numFmtId="177" fontId="21" fillId="0" borderId="56" xfId="18" applyNumberFormat="1" applyFont="1" applyFill="1" applyBorder="1" applyAlignment="1"/>
    <xf numFmtId="38" fontId="21" fillId="0" borderId="0" xfId="18" applyFont="1" applyAlignment="1">
      <alignment horizontal="right"/>
    </xf>
    <xf numFmtId="0" fontId="1" fillId="0" borderId="0" xfId="0" applyFont="1" applyAlignment="1">
      <alignment horizontal="left" indent="4"/>
    </xf>
    <xf numFmtId="38" fontId="4" fillId="0" borderId="0" xfId="18" applyFont="1" applyAlignment="1">
      <alignment horizontal="right"/>
    </xf>
    <xf numFmtId="6" fontId="21" fillId="0" borderId="9" xfId="23" applyFont="1" applyBorder="1" applyAlignment="1">
      <alignment horizontal="center" vertical="center" shrinkToFit="1"/>
    </xf>
    <xf numFmtId="6" fontId="21" fillId="0" borderId="23" xfId="23" applyFont="1" applyBorder="1" applyAlignment="1">
      <alignment horizontal="center" vertical="center" wrapText="1" shrinkToFit="1"/>
    </xf>
    <xf numFmtId="6" fontId="21" fillId="0" borderId="53" xfId="23" applyFont="1" applyBorder="1" applyAlignment="1">
      <alignment horizontal="center" vertical="center" wrapText="1" shrinkToFit="1"/>
    </xf>
    <xf numFmtId="6" fontId="21" fillId="6" borderId="0" xfId="23" applyFont="1" applyFill="1" applyAlignment="1">
      <alignment horizontal="center" vertical="center" wrapText="1" shrinkToFit="1"/>
    </xf>
    <xf numFmtId="6" fontId="21" fillId="0" borderId="0" xfId="23" applyFont="1" applyAlignment="1">
      <alignment horizontal="center" vertical="center" wrapText="1" shrinkToFit="1"/>
    </xf>
    <xf numFmtId="6" fontId="21" fillId="0" borderId="35" xfId="23" applyFont="1" applyBorder="1" applyAlignment="1">
      <alignment horizontal="center" vertical="center" wrapText="1" shrinkToFit="1"/>
    </xf>
    <xf numFmtId="6" fontId="21" fillId="0" borderId="6" xfId="23" applyFont="1" applyBorder="1" applyAlignment="1">
      <alignment horizontal="center" vertical="center" wrapText="1" shrinkToFit="1"/>
    </xf>
    <xf numFmtId="6" fontId="21" fillId="0" borderId="82" xfId="23" applyFont="1" applyBorder="1" applyAlignment="1">
      <alignment horizontal="center" vertical="center" wrapText="1" shrinkToFit="1"/>
    </xf>
    <xf numFmtId="6" fontId="4" fillId="6" borderId="0" xfId="23" applyFont="1" applyFill="1" applyAlignment="1">
      <alignment horizontal="center" vertical="center" wrapText="1" shrinkToFit="1"/>
    </xf>
    <xf numFmtId="6" fontId="4" fillId="0" borderId="0" xfId="23" applyFont="1" applyAlignment="1">
      <alignment horizontal="center" vertical="center" wrapText="1" shrinkToFit="1"/>
    </xf>
    <xf numFmtId="178" fontId="28" fillId="0" borderId="55" xfId="0" applyNumberFormat="1" applyFont="1" applyBorder="1" applyAlignment="1">
      <alignment wrapText="1"/>
    </xf>
    <xf numFmtId="184" fontId="28" fillId="0" borderId="56" xfId="0" applyNumberFormat="1" applyFont="1" applyBorder="1" applyAlignment="1">
      <alignment horizontal="right" wrapText="1"/>
    </xf>
    <xf numFmtId="184" fontId="28" fillId="0" borderId="23" xfId="0" applyNumberFormat="1" applyFont="1" applyBorder="1" applyAlignment="1">
      <alignment horizontal="right" wrapText="1"/>
    </xf>
    <xf numFmtId="184" fontId="28" fillId="0" borderId="40" xfId="0" applyNumberFormat="1" applyFont="1" applyBorder="1" applyAlignment="1">
      <alignment horizontal="right" wrapText="1"/>
    </xf>
    <xf numFmtId="184" fontId="28" fillId="0" borderId="41" xfId="0" applyNumberFormat="1" applyFont="1" applyBorder="1" applyAlignment="1">
      <alignment horizontal="right" wrapText="1"/>
    </xf>
    <xf numFmtId="184" fontId="28" fillId="0" borderId="0" xfId="0" applyNumberFormat="1" applyFont="1" applyAlignment="1">
      <alignment horizontal="right" wrapText="1"/>
    </xf>
    <xf numFmtId="178" fontId="30" fillId="0" borderId="57" xfId="0" applyNumberFormat="1" applyFont="1" applyBorder="1" applyAlignment="1">
      <alignment wrapText="1"/>
    </xf>
    <xf numFmtId="185" fontId="30" fillId="0" borderId="44" xfId="0" applyNumberFormat="1" applyFont="1" applyBorder="1" applyAlignment="1">
      <alignment horizontal="right"/>
    </xf>
    <xf numFmtId="185" fontId="30" fillId="0" borderId="29" xfId="0" applyNumberFormat="1" applyFont="1" applyBorder="1" applyAlignment="1">
      <alignment horizontal="right"/>
    </xf>
    <xf numFmtId="185" fontId="30" fillId="0" borderId="58" xfId="0" applyNumberFormat="1" applyFont="1" applyBorder="1" applyAlignment="1">
      <alignment horizontal="right"/>
    </xf>
    <xf numFmtId="185" fontId="30" fillId="0" borderId="59" xfId="0" applyNumberFormat="1" applyFont="1" applyBorder="1" applyAlignment="1">
      <alignment horizontal="right"/>
    </xf>
    <xf numFmtId="184" fontId="30" fillId="0" borderId="58" xfId="0" applyNumberFormat="1" applyFont="1" applyBorder="1" applyAlignment="1">
      <alignment horizontal="right"/>
    </xf>
    <xf numFmtId="185" fontId="30" fillId="0" borderId="43" xfId="0" applyNumberFormat="1" applyFont="1" applyBorder="1" applyAlignment="1">
      <alignment horizontal="right"/>
    </xf>
    <xf numFmtId="185" fontId="30" fillId="0" borderId="0" xfId="0" applyNumberFormat="1" applyFont="1" applyAlignment="1">
      <alignment horizontal="right"/>
    </xf>
    <xf numFmtId="185" fontId="30" fillId="0" borderId="0" xfId="19" applyNumberFormat="1" applyFont="1" applyAlignment="1">
      <alignment horizontal="right" shrinkToFit="1"/>
    </xf>
    <xf numFmtId="178" fontId="30" fillId="0" borderId="77" xfId="0" applyNumberFormat="1" applyFont="1" applyBorder="1" applyAlignment="1">
      <alignment wrapText="1"/>
    </xf>
    <xf numFmtId="185" fontId="30" fillId="0" borderId="98" xfId="0" applyNumberFormat="1" applyFont="1" applyBorder="1" applyAlignment="1">
      <alignment horizontal="right"/>
    </xf>
    <xf numFmtId="185" fontId="30" fillId="0" borderId="99" xfId="0" applyNumberFormat="1" applyFont="1" applyBorder="1" applyAlignment="1">
      <alignment horizontal="right"/>
    </xf>
    <xf numFmtId="185" fontId="30" fillId="0" borderId="33" xfId="0" applyNumberFormat="1" applyFont="1" applyBorder="1" applyAlignment="1">
      <alignment horizontal="right"/>
    </xf>
    <xf numFmtId="185" fontId="30" fillId="0" borderId="73" xfId="0" applyNumberFormat="1" applyFont="1" applyBorder="1" applyAlignment="1">
      <alignment horizontal="right"/>
    </xf>
    <xf numFmtId="185" fontId="30" fillId="0" borderId="85" xfId="0" applyNumberFormat="1" applyFont="1" applyBorder="1" applyAlignment="1">
      <alignment horizontal="right"/>
    </xf>
    <xf numFmtId="185" fontId="30" fillId="0" borderId="66" xfId="0" applyNumberFormat="1" applyFont="1" applyBorder="1" applyAlignment="1">
      <alignment horizontal="right"/>
    </xf>
    <xf numFmtId="185" fontId="30" fillId="0" borderId="52" xfId="0" applyNumberFormat="1" applyFont="1" applyBorder="1" applyAlignment="1">
      <alignment horizontal="right"/>
    </xf>
    <xf numFmtId="178" fontId="28" fillId="0" borderId="3" xfId="0" applyNumberFormat="1" applyFont="1" applyBorder="1" applyAlignment="1">
      <alignment wrapText="1"/>
    </xf>
    <xf numFmtId="185" fontId="28" fillId="0" borderId="5" xfId="0" applyNumberFormat="1" applyFont="1" applyBorder="1" applyAlignment="1">
      <alignment horizontal="right"/>
    </xf>
    <xf numFmtId="185" fontId="28" fillId="0" borderId="2" xfId="0" applyNumberFormat="1" applyFont="1" applyBorder="1" applyAlignment="1">
      <alignment horizontal="right"/>
    </xf>
    <xf numFmtId="185" fontId="28" fillId="0" borderId="70" xfId="0" applyNumberFormat="1" applyFont="1" applyBorder="1" applyAlignment="1">
      <alignment horizontal="right"/>
    </xf>
    <xf numFmtId="185" fontId="28" fillId="0" borderId="4" xfId="0" applyNumberFormat="1" applyFont="1" applyBorder="1" applyAlignment="1">
      <alignment horizontal="right"/>
    </xf>
    <xf numFmtId="185" fontId="28" fillId="0" borderId="0" xfId="0" applyNumberFormat="1" applyFont="1" applyAlignment="1">
      <alignment horizontal="right"/>
    </xf>
    <xf numFmtId="185" fontId="28" fillId="0" borderId="0" xfId="19" applyNumberFormat="1" applyFont="1" applyAlignment="1">
      <alignment horizontal="right" shrinkToFit="1"/>
    </xf>
    <xf numFmtId="178" fontId="26" fillId="0" borderId="60" xfId="0" applyNumberFormat="1" applyFont="1" applyBorder="1" applyAlignment="1">
      <alignment wrapText="1"/>
    </xf>
    <xf numFmtId="185" fontId="26" fillId="0" borderId="46" xfId="0" applyNumberFormat="1" applyFont="1" applyBorder="1" applyAlignment="1">
      <alignment horizontal="right"/>
    </xf>
    <xf numFmtId="185" fontId="26" fillId="0" borderId="2" xfId="0" applyNumberFormat="1" applyFont="1" applyBorder="1" applyAlignment="1">
      <alignment horizontal="right"/>
    </xf>
    <xf numFmtId="185" fontId="26" fillId="0" borderId="25" xfId="0" applyNumberFormat="1" applyFont="1" applyBorder="1" applyAlignment="1">
      <alignment horizontal="right"/>
    </xf>
    <xf numFmtId="185" fontId="26" fillId="0" borderId="70" xfId="0" applyNumberFormat="1" applyFont="1" applyBorder="1" applyAlignment="1">
      <alignment horizontal="right"/>
    </xf>
    <xf numFmtId="185" fontId="26" fillId="0" borderId="61" xfId="0" applyNumberFormat="1" applyFont="1" applyBorder="1" applyAlignment="1">
      <alignment horizontal="right"/>
    </xf>
    <xf numFmtId="185" fontId="26" fillId="0" borderId="4" xfId="0" applyNumberFormat="1" applyFont="1" applyBorder="1" applyAlignment="1">
      <alignment horizontal="right"/>
    </xf>
    <xf numFmtId="185" fontId="26" fillId="0" borderId="0" xfId="0" applyNumberFormat="1" applyFont="1" applyAlignment="1">
      <alignment horizontal="right"/>
    </xf>
    <xf numFmtId="185" fontId="28" fillId="0" borderId="100" xfId="0" applyNumberFormat="1" applyFont="1" applyBorder="1" applyAlignment="1">
      <alignment horizontal="right"/>
    </xf>
    <xf numFmtId="185" fontId="28" fillId="0" borderId="101" xfId="0" applyNumberFormat="1" applyFont="1" applyBorder="1" applyAlignment="1">
      <alignment horizontal="right"/>
    </xf>
    <xf numFmtId="185" fontId="28" fillId="0" borderId="9" xfId="0" applyNumberFormat="1" applyFont="1" applyBorder="1" applyAlignment="1">
      <alignment horizontal="right"/>
    </xf>
    <xf numFmtId="185" fontId="28" fillId="0" borderId="67" xfId="0" applyNumberFormat="1" applyFont="1" applyBorder="1" applyAlignment="1">
      <alignment horizontal="right"/>
    </xf>
    <xf numFmtId="185" fontId="28" fillId="0" borderId="83" xfId="0" applyNumberFormat="1" applyFont="1" applyBorder="1" applyAlignment="1">
      <alignment horizontal="right"/>
    </xf>
    <xf numFmtId="185" fontId="28" fillId="0" borderId="56" xfId="0" applyNumberFormat="1" applyFont="1" applyBorder="1" applyAlignment="1">
      <alignment horizontal="right"/>
    </xf>
    <xf numFmtId="185" fontId="28" fillId="0" borderId="51" xfId="0" applyNumberFormat="1" applyFont="1" applyBorder="1" applyAlignment="1">
      <alignment horizontal="right"/>
    </xf>
    <xf numFmtId="178" fontId="26" fillId="0" borderId="57" xfId="0" applyNumberFormat="1" applyFont="1" applyBorder="1" applyAlignment="1">
      <alignment horizontal="left" wrapText="1"/>
    </xf>
    <xf numFmtId="185" fontId="26" fillId="0" borderId="44" xfId="0" applyNumberFormat="1" applyFont="1" applyBorder="1" applyAlignment="1">
      <alignment horizontal="right"/>
    </xf>
    <xf numFmtId="185" fontId="26" fillId="0" borderId="29" xfId="0" applyNumberFormat="1" applyFont="1" applyBorder="1" applyAlignment="1">
      <alignment horizontal="right"/>
    </xf>
    <xf numFmtId="185" fontId="26" fillId="0" borderId="58" xfId="0" applyNumberFormat="1" applyFont="1" applyBorder="1" applyAlignment="1">
      <alignment horizontal="right"/>
    </xf>
    <xf numFmtId="185" fontId="26" fillId="0" borderId="59" xfId="0" applyNumberFormat="1" applyFont="1" applyBorder="1" applyAlignment="1">
      <alignment horizontal="right"/>
    </xf>
    <xf numFmtId="185" fontId="26" fillId="0" borderId="43" xfId="0" applyNumberFormat="1" applyFont="1" applyBorder="1" applyAlignment="1">
      <alignment horizontal="right"/>
    </xf>
    <xf numFmtId="185" fontId="30" fillId="0" borderId="0" xfId="19" applyNumberFormat="1" applyFont="1" applyAlignment="1">
      <alignment horizontal="right"/>
    </xf>
    <xf numFmtId="178" fontId="6" fillId="0" borderId="57" xfId="0" applyNumberFormat="1" applyFont="1" applyBorder="1" applyAlignment="1">
      <alignment horizontal="left" wrapText="1"/>
    </xf>
    <xf numFmtId="178" fontId="26" fillId="0" borderId="77" xfId="0" applyNumberFormat="1" applyFont="1" applyBorder="1" applyAlignment="1">
      <alignment horizontal="left" wrapText="1"/>
    </xf>
    <xf numFmtId="185" fontId="26" fillId="0" borderId="33" xfId="0" applyNumberFormat="1" applyFont="1" applyBorder="1" applyAlignment="1">
      <alignment horizontal="right"/>
    </xf>
    <xf numFmtId="185" fontId="26" fillId="0" borderId="99" xfId="0" applyNumberFormat="1" applyFont="1" applyBorder="1" applyAlignment="1">
      <alignment horizontal="right"/>
    </xf>
    <xf numFmtId="185" fontId="26" fillId="0" borderId="73" xfId="0" applyNumberFormat="1" applyFont="1" applyBorder="1" applyAlignment="1">
      <alignment horizontal="right"/>
    </xf>
    <xf numFmtId="185" fontId="26" fillId="0" borderId="85" xfId="0" applyNumberFormat="1" applyFont="1" applyBorder="1" applyAlignment="1">
      <alignment horizontal="right"/>
    </xf>
    <xf numFmtId="185" fontId="26" fillId="0" borderId="66" xfId="0" applyNumberFormat="1" applyFont="1" applyBorder="1" applyAlignment="1">
      <alignment horizontal="right"/>
    </xf>
    <xf numFmtId="185" fontId="26" fillId="0" borderId="64" xfId="0" applyNumberFormat="1" applyFont="1" applyBorder="1" applyAlignment="1">
      <alignment horizontal="right"/>
    </xf>
    <xf numFmtId="178" fontId="8" fillId="0" borderId="3" xfId="0" applyNumberFormat="1" applyFont="1" applyBorder="1" applyAlignment="1">
      <alignment wrapText="1"/>
    </xf>
    <xf numFmtId="178" fontId="28" fillId="0" borderId="60" xfId="0" applyNumberFormat="1" applyFont="1" applyBorder="1" applyAlignment="1">
      <alignment wrapText="1"/>
    </xf>
    <xf numFmtId="185" fontId="28" fillId="0" borderId="25" xfId="0" applyNumberFormat="1" applyFont="1" applyBorder="1" applyAlignment="1">
      <alignment horizontal="right"/>
    </xf>
    <xf numFmtId="185" fontId="28" fillId="0" borderId="61" xfId="0" applyNumberFormat="1" applyFont="1" applyBorder="1" applyAlignment="1">
      <alignment horizontal="right"/>
    </xf>
    <xf numFmtId="185" fontId="28" fillId="0" borderId="40" xfId="0" applyNumberFormat="1" applyFont="1" applyBorder="1" applyAlignment="1">
      <alignment horizontal="right"/>
    </xf>
    <xf numFmtId="185" fontId="28" fillId="0" borderId="41" xfId="0" applyNumberFormat="1" applyFont="1" applyBorder="1" applyAlignment="1">
      <alignment horizontal="right"/>
    </xf>
    <xf numFmtId="178" fontId="26" fillId="0" borderId="57" xfId="0" applyNumberFormat="1" applyFont="1" applyBorder="1" applyAlignment="1">
      <alignment wrapText="1"/>
    </xf>
    <xf numFmtId="184" fontId="28" fillId="0" borderId="25" xfId="0" applyNumberFormat="1" applyFont="1" applyBorder="1" applyAlignment="1">
      <alignment horizontal="right"/>
    </xf>
    <xf numFmtId="184" fontId="28" fillId="0" borderId="44" xfId="0" applyNumberFormat="1" applyFont="1" applyBorder="1" applyAlignment="1">
      <alignment horizontal="right"/>
    </xf>
    <xf numFmtId="184" fontId="28" fillId="0" borderId="58" xfId="0" applyNumberFormat="1" applyFont="1" applyBorder="1" applyAlignment="1">
      <alignment horizontal="right"/>
    </xf>
    <xf numFmtId="184" fontId="28" fillId="0" borderId="59" xfId="0" applyNumberFormat="1" applyFont="1" applyBorder="1" applyAlignment="1">
      <alignment horizontal="right"/>
    </xf>
    <xf numFmtId="184" fontId="28" fillId="0" borderId="61" xfId="0" applyNumberFormat="1" applyFont="1" applyBorder="1" applyAlignment="1">
      <alignment horizontal="right"/>
    </xf>
    <xf numFmtId="184" fontId="28" fillId="0" borderId="29" xfId="0" applyNumberFormat="1" applyFont="1" applyBorder="1" applyAlignment="1">
      <alignment horizontal="right"/>
    </xf>
    <xf numFmtId="184" fontId="28" fillId="0" borderId="43" xfId="0" applyNumberFormat="1" applyFont="1" applyBorder="1" applyAlignment="1">
      <alignment horizontal="right"/>
    </xf>
    <xf numFmtId="184" fontId="28" fillId="0" borderId="0" xfId="0" applyNumberFormat="1" applyFont="1" applyAlignment="1">
      <alignment horizontal="right"/>
    </xf>
    <xf numFmtId="178" fontId="26" fillId="0" borderId="77" xfId="0" applyNumberFormat="1" applyFont="1" applyBorder="1" applyAlignment="1">
      <alignment wrapText="1"/>
    </xf>
    <xf numFmtId="185" fontId="26" fillId="0" borderId="54" xfId="0" applyNumberFormat="1" applyFont="1" applyBorder="1" applyAlignment="1">
      <alignment horizontal="right"/>
    </xf>
    <xf numFmtId="185" fontId="28" fillId="0" borderId="0" xfId="28" applyNumberFormat="1" applyFont="1" applyAlignment="1">
      <alignment horizontal="right" shrinkToFit="1"/>
    </xf>
    <xf numFmtId="178" fontId="8" fillId="0" borderId="3" xfId="0" applyNumberFormat="1" applyFont="1" applyBorder="1" applyAlignment="1">
      <alignment horizontal="left" wrapText="1"/>
    </xf>
    <xf numFmtId="178" fontId="8" fillId="0" borderId="55" xfId="0" applyNumberFormat="1" applyFont="1" applyBorder="1" applyAlignment="1">
      <alignment horizontal="left" wrapText="1"/>
    </xf>
    <xf numFmtId="185" fontId="30" fillId="0" borderId="101" xfId="0" applyNumberFormat="1" applyFont="1" applyBorder="1" applyAlignment="1">
      <alignment horizontal="right"/>
    </xf>
    <xf numFmtId="185" fontId="30" fillId="0" borderId="67" xfId="0" applyNumberFormat="1" applyFont="1" applyBorder="1" applyAlignment="1">
      <alignment horizontal="right"/>
    </xf>
    <xf numFmtId="185" fontId="30" fillId="0" borderId="83" xfId="0" applyNumberFormat="1" applyFont="1" applyBorder="1" applyAlignment="1">
      <alignment horizontal="right"/>
    </xf>
    <xf numFmtId="185" fontId="30" fillId="0" borderId="40" xfId="0" applyNumberFormat="1" applyFont="1" applyBorder="1" applyAlignment="1">
      <alignment horizontal="right"/>
    </xf>
    <xf numFmtId="185" fontId="30" fillId="0" borderId="41" xfId="0" applyNumberFormat="1" applyFont="1" applyBorder="1" applyAlignment="1">
      <alignment horizontal="right"/>
    </xf>
    <xf numFmtId="185" fontId="28" fillId="0" borderId="0" xfId="28" applyNumberFormat="1" applyFont="1" applyAlignment="1">
      <alignment horizontal="right" wrapText="1"/>
    </xf>
    <xf numFmtId="178" fontId="28" fillId="0" borderId="57" xfId="0" applyNumberFormat="1" applyFont="1" applyBorder="1" applyAlignment="1">
      <alignment wrapText="1"/>
    </xf>
    <xf numFmtId="185" fontId="28" fillId="0" borderId="44" xfId="0" applyNumberFormat="1" applyFont="1" applyBorder="1" applyAlignment="1">
      <alignment horizontal="right"/>
    </xf>
    <xf numFmtId="185" fontId="28" fillId="0" borderId="29" xfId="0" applyNumberFormat="1" applyFont="1" applyBorder="1" applyAlignment="1">
      <alignment horizontal="right"/>
    </xf>
    <xf numFmtId="185" fontId="28" fillId="0" borderId="58" xfId="0" applyNumberFormat="1" applyFont="1" applyBorder="1" applyAlignment="1">
      <alignment horizontal="right"/>
    </xf>
    <xf numFmtId="185" fontId="28" fillId="0" borderId="59" xfId="0" applyNumberFormat="1" applyFont="1" applyBorder="1" applyAlignment="1">
      <alignment horizontal="right"/>
    </xf>
    <xf numFmtId="185" fontId="28" fillId="0" borderId="43" xfId="0" applyNumberFormat="1" applyFont="1" applyBorder="1" applyAlignment="1">
      <alignment horizontal="right"/>
    </xf>
    <xf numFmtId="178" fontId="26" fillId="0" borderId="78" xfId="0" applyNumberFormat="1" applyFont="1" applyBorder="1" applyAlignment="1">
      <alignment wrapText="1"/>
    </xf>
    <xf numFmtId="185" fontId="26" fillId="0" borderId="102" xfId="0" applyNumberFormat="1" applyFont="1" applyBorder="1" applyAlignment="1">
      <alignment horizontal="right"/>
    </xf>
    <xf numFmtId="185" fontId="26" fillId="0" borderId="68" xfId="0" applyNumberFormat="1" applyFont="1" applyBorder="1" applyAlignment="1">
      <alignment horizontal="right"/>
    </xf>
    <xf numFmtId="185" fontId="26" fillId="0" borderId="74" xfId="0" applyNumberFormat="1" applyFont="1" applyBorder="1" applyAlignment="1">
      <alignment horizontal="right"/>
    </xf>
    <xf numFmtId="185" fontId="26" fillId="0" borderId="63" xfId="0" applyNumberFormat="1" applyFont="1" applyBorder="1" applyAlignment="1">
      <alignment horizontal="right"/>
    </xf>
    <xf numFmtId="178" fontId="8" fillId="0" borderId="3" xfId="0" applyNumberFormat="1" applyFont="1" applyBorder="1" applyAlignment="1">
      <alignment horizontal="left" shrinkToFit="1"/>
    </xf>
    <xf numFmtId="185" fontId="28" fillId="0" borderId="5" xfId="0" applyNumberFormat="1" applyFont="1" applyBorder="1" applyAlignment="1">
      <alignment horizontal="right" shrinkToFit="1"/>
    </xf>
    <xf numFmtId="185" fontId="28" fillId="0" borderId="36" xfId="0" applyNumberFormat="1" applyFont="1" applyBorder="1" applyAlignment="1">
      <alignment horizontal="right" wrapText="1"/>
    </xf>
    <xf numFmtId="185" fontId="28" fillId="0" borderId="2" xfId="0" applyNumberFormat="1" applyFont="1" applyBorder="1" applyAlignment="1">
      <alignment horizontal="right" shrinkToFit="1"/>
    </xf>
    <xf numFmtId="185" fontId="28" fillId="0" borderId="65" xfId="0" applyNumberFormat="1" applyFont="1" applyBorder="1" applyAlignment="1">
      <alignment horizontal="right" wrapText="1"/>
    </xf>
    <xf numFmtId="185" fontId="28" fillId="0" borderId="70" xfId="0" applyNumberFormat="1" applyFont="1" applyBorder="1" applyAlignment="1">
      <alignment horizontal="right" shrinkToFit="1"/>
    </xf>
    <xf numFmtId="185" fontId="28" fillId="0" borderId="47" xfId="0" applyNumberFormat="1" applyFont="1" applyBorder="1" applyAlignment="1">
      <alignment horizontal="right" wrapText="1"/>
    </xf>
    <xf numFmtId="178" fontId="28" fillId="0" borderId="0" xfId="0" applyNumberFormat="1" applyFont="1" applyAlignment="1">
      <alignment horizontal="left" shrinkToFit="1"/>
    </xf>
    <xf numFmtId="184" fontId="28" fillId="0" borderId="0" xfId="0" applyNumberFormat="1" applyFont="1" applyAlignment="1">
      <alignment horizontal="right" shrinkToFit="1"/>
    </xf>
    <xf numFmtId="0" fontId="55" fillId="0" borderId="0" xfId="0" applyFont="1" applyAlignment="1">
      <alignment vertical="top" shrinkToFit="1"/>
    </xf>
    <xf numFmtId="0" fontId="55" fillId="0" borderId="0" xfId="0" applyFont="1" applyAlignment="1">
      <alignment vertical="top"/>
    </xf>
    <xf numFmtId="0" fontId="19" fillId="0" borderId="0" xfId="0" applyFont="1" applyAlignment="1">
      <alignment vertical="top" shrinkToFit="1"/>
    </xf>
    <xf numFmtId="0" fontId="19" fillId="0" borderId="0" xfId="0" applyFont="1" applyAlignment="1">
      <alignment vertical="top" wrapText="1"/>
    </xf>
    <xf numFmtId="0" fontId="19" fillId="0" borderId="0" xfId="0" applyFont="1" applyAlignment="1">
      <alignment horizontal="left" vertical="top" wrapText="1"/>
    </xf>
    <xf numFmtId="6" fontId="21" fillId="6" borderId="23" xfId="23" applyFont="1" applyFill="1" applyBorder="1" applyAlignment="1">
      <alignment horizontal="center" vertical="center" wrapText="1" shrinkToFit="1"/>
    </xf>
    <xf numFmtId="6" fontId="4" fillId="6" borderId="6" xfId="23" applyFont="1" applyFill="1" applyBorder="1" applyAlignment="1">
      <alignment horizontal="center" vertical="center" wrapText="1" shrinkToFit="1"/>
    </xf>
    <xf numFmtId="6" fontId="53" fillId="0" borderId="35" xfId="23" applyFont="1" applyBorder="1" applyAlignment="1">
      <alignment horizontal="center" vertical="center" wrapText="1" shrinkToFit="1"/>
    </xf>
    <xf numFmtId="6" fontId="4" fillId="0" borderId="72" xfId="23" applyFont="1" applyBorder="1" applyAlignment="1">
      <alignment horizontal="center" vertical="center" wrapText="1" shrinkToFit="1"/>
    </xf>
    <xf numFmtId="6" fontId="4" fillId="0" borderId="35" xfId="23" applyFont="1" applyBorder="1" applyAlignment="1">
      <alignment horizontal="center" vertical="center" wrapText="1" shrinkToFit="1"/>
    </xf>
    <xf numFmtId="6" fontId="4" fillId="0" borderId="6" xfId="23" applyFont="1" applyBorder="1" applyAlignment="1">
      <alignment horizontal="center" vertical="center" wrapText="1" shrinkToFit="1"/>
    </xf>
    <xf numFmtId="185" fontId="30" fillId="0" borderId="58" xfId="19" applyNumberFormat="1" applyFont="1" applyBorder="1" applyAlignment="1">
      <alignment horizontal="right" shrinkToFit="1"/>
    </xf>
    <xf numFmtId="185" fontId="30" fillId="0" borderId="29" xfId="19" applyNumberFormat="1" applyFont="1" applyBorder="1" applyAlignment="1">
      <alignment horizontal="right" shrinkToFit="1"/>
    </xf>
    <xf numFmtId="185" fontId="30" fillId="0" borderId="59" xfId="19" applyNumberFormat="1" applyFont="1" applyBorder="1" applyAlignment="1">
      <alignment horizontal="right" shrinkToFit="1"/>
    </xf>
    <xf numFmtId="185" fontId="30" fillId="0" borderId="73" xfId="19" applyNumberFormat="1" applyFont="1" applyBorder="1" applyAlignment="1">
      <alignment horizontal="right" shrinkToFit="1"/>
    </xf>
    <xf numFmtId="185" fontId="30" fillId="0" borderId="54" xfId="19" applyNumberFormat="1" applyFont="1" applyBorder="1" applyAlignment="1">
      <alignment horizontal="right" shrinkToFit="1"/>
    </xf>
    <xf numFmtId="185" fontId="30" fillId="0" borderId="85" xfId="19" applyNumberFormat="1" applyFont="1" applyBorder="1" applyAlignment="1">
      <alignment horizontal="right" shrinkToFit="1"/>
    </xf>
    <xf numFmtId="185" fontId="28" fillId="0" borderId="70" xfId="19" applyNumberFormat="1" applyFont="1" applyBorder="1" applyAlignment="1">
      <alignment horizontal="right" shrinkToFit="1"/>
    </xf>
    <xf numFmtId="185" fontId="28" fillId="0" borderId="2" xfId="19" applyNumberFormat="1" applyFont="1" applyBorder="1" applyAlignment="1">
      <alignment horizontal="right" shrinkToFit="1"/>
    </xf>
    <xf numFmtId="185" fontId="28" fillId="0" borderId="7" xfId="19" applyNumberFormat="1" applyFont="1" applyBorder="1" applyAlignment="1">
      <alignment horizontal="right" shrinkToFit="1"/>
    </xf>
    <xf numFmtId="185" fontId="30" fillId="0" borderId="56" xfId="19" applyNumberFormat="1" applyFont="1" applyBorder="1" applyAlignment="1">
      <alignment horizontal="right" shrinkToFit="1"/>
    </xf>
    <xf numFmtId="185" fontId="30" fillId="0" borderId="9" xfId="19" applyNumberFormat="1" applyFont="1" applyBorder="1" applyAlignment="1">
      <alignment horizontal="right" shrinkToFit="1"/>
    </xf>
    <xf numFmtId="185" fontId="30" fillId="0" borderId="23" xfId="19" applyNumberFormat="1" applyFont="1" applyBorder="1" applyAlignment="1">
      <alignment horizontal="right" shrinkToFit="1"/>
    </xf>
    <xf numFmtId="185" fontId="28" fillId="0" borderId="56" xfId="19" applyNumberFormat="1" applyFont="1" applyBorder="1" applyAlignment="1">
      <alignment horizontal="right" shrinkToFit="1"/>
    </xf>
    <xf numFmtId="185" fontId="28" fillId="0" borderId="9" xfId="19" applyNumberFormat="1" applyFont="1" applyBorder="1" applyAlignment="1">
      <alignment horizontal="right" shrinkToFit="1"/>
    </xf>
    <xf numFmtId="185" fontId="28" fillId="0" borderId="23" xfId="19" applyNumberFormat="1" applyFont="1" applyBorder="1" applyAlignment="1">
      <alignment horizontal="right" shrinkToFit="1"/>
    </xf>
    <xf numFmtId="185" fontId="30" fillId="0" borderId="58" xfId="19" applyNumberFormat="1" applyFont="1" applyBorder="1" applyAlignment="1">
      <alignment horizontal="right"/>
    </xf>
    <xf numFmtId="185" fontId="30" fillId="0" borderId="29" xfId="19" applyNumberFormat="1" applyFont="1" applyBorder="1" applyAlignment="1">
      <alignment horizontal="right"/>
    </xf>
    <xf numFmtId="185" fontId="30" fillId="0" borderId="59" xfId="19" applyNumberFormat="1" applyFont="1" applyBorder="1" applyAlignment="1">
      <alignment horizontal="right"/>
    </xf>
    <xf numFmtId="185" fontId="30" fillId="0" borderId="58" xfId="28" applyNumberFormat="1" applyFont="1" applyBorder="1" applyAlignment="1">
      <alignment horizontal="right" wrapText="1"/>
    </xf>
    <xf numFmtId="184" fontId="28" fillId="0" borderId="61" xfId="19" applyNumberFormat="1" applyFont="1" applyBorder="1" applyAlignment="1">
      <alignment horizontal="right" shrinkToFit="1"/>
    </xf>
    <xf numFmtId="185" fontId="28" fillId="0" borderId="58" xfId="19" applyNumberFormat="1" applyFont="1" applyBorder="1" applyAlignment="1">
      <alignment horizontal="right" shrinkToFit="1"/>
    </xf>
    <xf numFmtId="185" fontId="28" fillId="0" borderId="29" xfId="19" applyNumberFormat="1" applyFont="1" applyBorder="1" applyAlignment="1">
      <alignment horizontal="right" shrinkToFit="1"/>
    </xf>
    <xf numFmtId="185" fontId="28" fillId="0" borderId="59" xfId="19" applyNumberFormat="1" applyFont="1" applyBorder="1" applyAlignment="1">
      <alignment horizontal="right" shrinkToFit="1"/>
    </xf>
    <xf numFmtId="185" fontId="30" fillId="0" borderId="66" xfId="19" applyNumberFormat="1" applyFont="1" applyBorder="1" applyAlignment="1">
      <alignment horizontal="right" shrinkToFit="1"/>
    </xf>
    <xf numFmtId="185" fontId="30" fillId="0" borderId="33" xfId="19" applyNumberFormat="1" applyFont="1" applyBorder="1" applyAlignment="1">
      <alignment horizontal="right" shrinkToFit="1"/>
    </xf>
    <xf numFmtId="185" fontId="30" fillId="0" borderId="84" xfId="19" applyNumberFormat="1" applyFont="1" applyBorder="1" applyAlignment="1">
      <alignment horizontal="right" shrinkToFit="1"/>
    </xf>
    <xf numFmtId="185" fontId="28" fillId="0" borderId="70" xfId="28" applyNumberFormat="1" applyFont="1" applyBorder="1" applyAlignment="1">
      <alignment horizontal="right" shrinkToFit="1"/>
    </xf>
    <xf numFmtId="185" fontId="28" fillId="0" borderId="2" xfId="28" applyNumberFormat="1" applyFont="1" applyBorder="1" applyAlignment="1">
      <alignment horizontal="right" shrinkToFit="1"/>
    </xf>
    <xf numFmtId="185" fontId="28" fillId="0" borderId="7" xfId="28" applyNumberFormat="1" applyFont="1" applyBorder="1" applyAlignment="1">
      <alignment horizontal="right" shrinkToFit="1"/>
    </xf>
    <xf numFmtId="185" fontId="28" fillId="0" borderId="56" xfId="28" applyNumberFormat="1" applyFont="1" applyBorder="1" applyAlignment="1">
      <alignment horizontal="right" wrapText="1"/>
    </xf>
    <xf numFmtId="185" fontId="28" fillId="0" borderId="9" xfId="28" applyNumberFormat="1" applyFont="1" applyBorder="1" applyAlignment="1">
      <alignment horizontal="right" wrapText="1"/>
    </xf>
    <xf numFmtId="185" fontId="28" fillId="0" borderId="23" xfId="28" applyNumberFormat="1" applyFont="1" applyBorder="1" applyAlignment="1">
      <alignment horizontal="right" wrapText="1"/>
    </xf>
    <xf numFmtId="185" fontId="30" fillId="0" borderId="97" xfId="19" applyNumberFormat="1" applyFont="1" applyBorder="1" applyAlignment="1">
      <alignment horizontal="right" shrinkToFit="1"/>
    </xf>
    <xf numFmtId="185" fontId="30" fillId="0" borderId="104" xfId="19" applyNumberFormat="1" applyFont="1" applyBorder="1" applyAlignment="1">
      <alignment horizontal="right" shrinkToFit="1"/>
    </xf>
    <xf numFmtId="185" fontId="30" fillId="0" borderId="105" xfId="19" applyNumberFormat="1" applyFont="1" applyBorder="1" applyAlignment="1">
      <alignment horizontal="right" shrinkToFit="1"/>
    </xf>
    <xf numFmtId="181" fontId="53" fillId="0" borderId="58" xfId="18" applyNumberFormat="1" applyFont="1" applyFill="1" applyBorder="1" applyAlignment="1">
      <alignment horizontal="right"/>
    </xf>
    <xf numFmtId="187" fontId="21" fillId="0" borderId="58" xfId="18" quotePrefix="1" applyNumberFormat="1" applyFont="1" applyFill="1" applyBorder="1" applyAlignment="1">
      <alignment horizontal="right"/>
    </xf>
    <xf numFmtId="181" fontId="27" fillId="0" borderId="110" xfId="18" applyNumberFormat="1" applyFont="1" applyFill="1" applyBorder="1" applyAlignment="1">
      <alignment horizontal="right"/>
    </xf>
    <xf numFmtId="176" fontId="19" fillId="0" borderId="0" xfId="18" applyNumberFormat="1" applyFont="1" applyAlignment="1">
      <alignment horizontal="right"/>
    </xf>
    <xf numFmtId="176" fontId="19" fillId="0" borderId="0" xfId="18" applyNumberFormat="1" applyFont="1"/>
    <xf numFmtId="176" fontId="10" fillId="0" borderId="0" xfId="18" applyNumberFormat="1" applyFont="1" applyAlignment="1">
      <alignment horizontal="right"/>
    </xf>
    <xf numFmtId="176" fontId="23" fillId="0" borderId="11" xfId="18" applyNumberFormat="1" applyFont="1" applyBorder="1" applyAlignment="1">
      <alignment vertical="center"/>
    </xf>
    <xf numFmtId="0" fontId="0" fillId="0" borderId="0" xfId="0" applyAlignment="1">
      <alignment vertical="center" wrapText="1"/>
    </xf>
    <xf numFmtId="181" fontId="22" fillId="0" borderId="55" xfId="18" applyNumberFormat="1" applyFont="1" applyBorder="1" applyAlignment="1">
      <alignment horizontal="right" vertical="center"/>
    </xf>
    <xf numFmtId="181" fontId="22" fillId="0" borderId="56" xfId="18" applyNumberFormat="1" applyFont="1" applyBorder="1" applyAlignment="1">
      <alignment horizontal="right" vertical="center"/>
    </xf>
    <xf numFmtId="181" fontId="22" fillId="0" borderId="53" xfId="18" applyNumberFormat="1" applyFont="1" applyBorder="1" applyAlignment="1">
      <alignment horizontal="right" vertical="center"/>
    </xf>
    <xf numFmtId="181" fontId="22" fillId="0" borderId="41" xfId="18" applyNumberFormat="1" applyFont="1" applyBorder="1" applyAlignment="1">
      <alignment horizontal="right" vertical="center"/>
    </xf>
    <xf numFmtId="181" fontId="22" fillId="0" borderId="0" xfId="18" applyNumberFormat="1" applyFont="1" applyAlignment="1">
      <alignment horizontal="right" vertical="center"/>
    </xf>
    <xf numFmtId="181" fontId="22" fillId="0" borderId="57" xfId="18" applyNumberFormat="1" applyFont="1" applyBorder="1" applyAlignment="1">
      <alignment horizontal="right" vertical="center"/>
    </xf>
    <xf numFmtId="181" fontId="22" fillId="0" borderId="58" xfId="18" applyNumberFormat="1" applyFont="1" applyBorder="1" applyAlignment="1">
      <alignment horizontal="right" vertical="center"/>
    </xf>
    <xf numFmtId="181" fontId="22" fillId="0" borderId="43" xfId="18" applyNumberFormat="1" applyFont="1" applyBorder="1" applyAlignment="1">
      <alignment horizontal="right" vertical="center"/>
    </xf>
    <xf numFmtId="181" fontId="22" fillId="0" borderId="45" xfId="18" applyNumberFormat="1" applyFont="1" applyBorder="1" applyAlignment="1">
      <alignment horizontal="right" vertical="center"/>
    </xf>
    <xf numFmtId="181" fontId="22" fillId="0" borderId="64" xfId="18" applyNumberFormat="1" applyFont="1" applyBorder="1" applyAlignment="1">
      <alignment horizontal="right" vertical="center"/>
    </xf>
    <xf numFmtId="20" fontId="22" fillId="0" borderId="0" xfId="0" applyNumberFormat="1" applyFont="1"/>
    <xf numFmtId="181" fontId="22" fillId="0" borderId="60" xfId="18" applyNumberFormat="1" applyFont="1" applyBorder="1" applyAlignment="1">
      <alignment horizontal="right" vertical="center"/>
    </xf>
    <xf numFmtId="181" fontId="22" fillId="0" borderId="61" xfId="18" applyNumberFormat="1" applyFont="1" applyBorder="1" applyAlignment="1">
      <alignment horizontal="right" vertical="center"/>
    </xf>
    <xf numFmtId="181" fontId="22" fillId="0" borderId="106" xfId="18" applyNumberFormat="1" applyFont="1" applyBorder="1" applyAlignment="1">
      <alignment horizontal="right" vertical="center"/>
    </xf>
    <xf numFmtId="181" fontId="22" fillId="0" borderId="62" xfId="18" applyNumberFormat="1" applyFont="1" applyBorder="1" applyAlignment="1">
      <alignment horizontal="right" vertical="center"/>
    </xf>
    <xf numFmtId="181" fontId="22" fillId="0" borderId="65" xfId="18" applyNumberFormat="1" applyFont="1" applyBorder="1" applyAlignment="1">
      <alignment horizontal="right" vertical="center"/>
    </xf>
    <xf numFmtId="181" fontId="22" fillId="0" borderId="47" xfId="18" applyNumberFormat="1" applyFont="1" applyBorder="1" applyAlignment="1">
      <alignment horizontal="right" vertical="center"/>
    </xf>
    <xf numFmtId="181" fontId="22" fillId="0" borderId="82" xfId="18" applyNumberFormat="1" applyFont="1" applyBorder="1" applyAlignment="1">
      <alignment horizontal="right" vertical="center"/>
    </xf>
    <xf numFmtId="181" fontId="22" fillId="0" borderId="8" xfId="18" applyNumberFormat="1" applyFont="1" applyBorder="1" applyAlignment="1">
      <alignment horizontal="right" vertical="center"/>
    </xf>
    <xf numFmtId="181" fontId="22" fillId="0" borderId="9" xfId="18" applyNumberFormat="1" applyFont="1" applyBorder="1" applyAlignment="1">
      <alignment horizontal="right" vertical="center"/>
    </xf>
    <xf numFmtId="181" fontId="22" fillId="0" borderId="37" xfId="18" applyNumberFormat="1" applyFont="1" applyBorder="1" applyAlignment="1">
      <alignment horizontal="right" vertical="center"/>
    </xf>
    <xf numFmtId="181" fontId="22" fillId="0" borderId="30" xfId="18" applyNumberFormat="1" applyFont="1" applyBorder="1" applyAlignment="1">
      <alignment horizontal="right" vertical="center"/>
    </xf>
    <xf numFmtId="181" fontId="22" fillId="0" borderId="29" xfId="18" applyNumberFormat="1" applyFont="1" applyBorder="1" applyAlignment="1">
      <alignment horizontal="right" vertical="center"/>
    </xf>
    <xf numFmtId="181" fontId="22" fillId="0" borderId="31" xfId="18" applyNumberFormat="1" applyFont="1" applyBorder="1" applyAlignment="1">
      <alignment horizontal="right" vertical="center"/>
    </xf>
    <xf numFmtId="181" fontId="22" fillId="0" borderId="19" xfId="18" applyNumberFormat="1" applyFont="1" applyBorder="1" applyAlignment="1">
      <alignment horizontal="right" vertical="center"/>
    </xf>
    <xf numFmtId="181" fontId="22" fillId="0" borderId="25" xfId="18" applyNumberFormat="1" applyFont="1" applyBorder="1" applyAlignment="1">
      <alignment horizontal="right" vertical="center"/>
    </xf>
    <xf numFmtId="181" fontId="22" fillId="0" borderId="38" xfId="18" applyNumberFormat="1" applyFont="1" applyBorder="1" applyAlignment="1">
      <alignment horizontal="right" vertical="center"/>
    </xf>
    <xf numFmtId="181" fontId="22" fillId="0" borderId="36" xfId="18" applyNumberFormat="1" applyFont="1" applyBorder="1" applyAlignment="1">
      <alignment horizontal="right" vertical="center"/>
    </xf>
    <xf numFmtId="0" fontId="6" fillId="0" borderId="0" xfId="0" applyFont="1" applyAlignment="1">
      <alignment vertical="top" shrinkToFit="1"/>
    </xf>
    <xf numFmtId="185" fontId="30" fillId="0" borderId="29" xfId="19" applyNumberFormat="1" applyFont="1" applyFill="1" applyBorder="1" applyAlignment="1">
      <alignment horizontal="right"/>
    </xf>
    <xf numFmtId="6" fontId="4" fillId="0" borderId="35" xfId="23" applyFont="1" applyFill="1" applyBorder="1" applyAlignment="1">
      <alignment horizontal="center" vertical="center" wrapText="1" shrinkToFit="1"/>
    </xf>
    <xf numFmtId="185" fontId="30" fillId="0" borderId="29" xfId="19" applyNumberFormat="1" applyFont="1" applyFill="1" applyBorder="1" applyAlignment="1">
      <alignment horizontal="right" shrinkToFit="1"/>
    </xf>
    <xf numFmtId="185" fontId="30" fillId="0" borderId="54" xfId="19" applyNumberFormat="1" applyFont="1" applyFill="1" applyBorder="1" applyAlignment="1">
      <alignment horizontal="right" shrinkToFit="1"/>
    </xf>
    <xf numFmtId="185" fontId="28" fillId="0" borderId="2" xfId="19" applyNumberFormat="1" applyFont="1" applyFill="1" applyBorder="1" applyAlignment="1">
      <alignment horizontal="right" shrinkToFit="1"/>
    </xf>
    <xf numFmtId="185" fontId="30" fillId="0" borderId="9" xfId="19" applyNumberFormat="1" applyFont="1" applyFill="1" applyBorder="1" applyAlignment="1">
      <alignment horizontal="right" shrinkToFit="1"/>
    </xf>
    <xf numFmtId="185" fontId="28" fillId="0" borderId="9" xfId="19" applyNumberFormat="1" applyFont="1" applyFill="1" applyBorder="1" applyAlignment="1">
      <alignment horizontal="right" shrinkToFit="1"/>
    </xf>
    <xf numFmtId="185" fontId="28" fillId="0" borderId="29" xfId="19" applyNumberFormat="1" applyFont="1" applyFill="1" applyBorder="1" applyAlignment="1">
      <alignment horizontal="right" shrinkToFit="1"/>
    </xf>
    <xf numFmtId="185" fontId="30" fillId="0" borderId="33" xfId="19" applyNumberFormat="1" applyFont="1" applyFill="1" applyBorder="1" applyAlignment="1">
      <alignment horizontal="right" shrinkToFit="1"/>
    </xf>
    <xf numFmtId="185" fontId="30" fillId="0" borderId="104" xfId="19" applyNumberFormat="1" applyFont="1" applyFill="1" applyBorder="1" applyAlignment="1">
      <alignment horizontal="right" shrinkToFit="1"/>
    </xf>
    <xf numFmtId="6" fontId="21" fillId="0" borderId="56" xfId="23" applyFont="1" applyFill="1" applyBorder="1" applyAlignment="1">
      <alignment horizontal="center" vertical="center" wrapText="1" shrinkToFit="1"/>
    </xf>
    <xf numFmtId="6" fontId="4" fillId="0" borderId="72" xfId="23" applyFont="1" applyFill="1" applyBorder="1" applyAlignment="1">
      <alignment horizontal="center" vertical="center" wrapText="1" shrinkToFit="1"/>
    </xf>
    <xf numFmtId="185" fontId="30" fillId="0" borderId="58" xfId="19" applyNumberFormat="1" applyFont="1" applyFill="1" applyBorder="1" applyAlignment="1">
      <alignment horizontal="right" shrinkToFit="1"/>
    </xf>
    <xf numFmtId="185" fontId="30" fillId="0" borderId="73" xfId="19" applyNumberFormat="1" applyFont="1" applyFill="1" applyBorder="1" applyAlignment="1">
      <alignment horizontal="right" shrinkToFit="1"/>
    </xf>
    <xf numFmtId="185" fontId="28" fillId="0" borderId="70" xfId="19" applyNumberFormat="1" applyFont="1" applyFill="1" applyBorder="1" applyAlignment="1">
      <alignment horizontal="right" shrinkToFit="1"/>
    </xf>
    <xf numFmtId="185" fontId="30" fillId="0" borderId="56" xfId="19" applyNumberFormat="1" applyFont="1" applyFill="1" applyBorder="1" applyAlignment="1">
      <alignment horizontal="right" shrinkToFit="1"/>
    </xf>
    <xf numFmtId="185" fontId="28" fillId="0" borderId="56" xfId="19" applyNumberFormat="1" applyFont="1" applyFill="1" applyBorder="1" applyAlignment="1">
      <alignment horizontal="right" shrinkToFit="1"/>
    </xf>
    <xf numFmtId="185" fontId="30" fillId="0" borderId="58" xfId="19" applyNumberFormat="1" applyFont="1" applyFill="1" applyBorder="1" applyAlignment="1">
      <alignment horizontal="right"/>
    </xf>
    <xf numFmtId="185" fontId="28" fillId="0" borderId="61" xfId="19" applyNumberFormat="1" applyFont="1" applyFill="1" applyBorder="1" applyAlignment="1">
      <alignment horizontal="right" shrinkToFit="1"/>
    </xf>
    <xf numFmtId="185" fontId="28" fillId="0" borderId="58" xfId="19" applyNumberFormat="1" applyFont="1" applyFill="1" applyBorder="1" applyAlignment="1">
      <alignment horizontal="right" shrinkToFit="1"/>
    </xf>
    <xf numFmtId="49" fontId="30" fillId="0" borderId="66" xfId="19" quotePrefix="1" applyNumberFormat="1" applyFont="1" applyFill="1" applyBorder="1" applyAlignment="1">
      <alignment horizontal="right" shrinkToFit="1"/>
    </xf>
    <xf numFmtId="185" fontId="30" fillId="0" borderId="97" xfId="19" applyNumberFormat="1" applyFont="1" applyFill="1" applyBorder="1" applyAlignment="1">
      <alignment horizontal="right" shrinkToFit="1"/>
    </xf>
    <xf numFmtId="183" fontId="30" fillId="0" borderId="67" xfId="18" applyNumberFormat="1" applyFont="1" applyFill="1" applyBorder="1" applyAlignment="1">
      <alignment horizontal="right" shrinkToFit="1"/>
    </xf>
    <xf numFmtId="183" fontId="30" fillId="0" borderId="28" xfId="18" applyNumberFormat="1" applyFont="1" applyFill="1" applyBorder="1" applyAlignment="1">
      <alignment horizontal="right" shrinkToFit="1"/>
    </xf>
    <xf numFmtId="183" fontId="30" fillId="0" borderId="32" xfId="18" applyNumberFormat="1" applyFont="1" applyFill="1" applyBorder="1" applyAlignment="1">
      <alignment horizontal="right" shrinkToFit="1"/>
    </xf>
    <xf numFmtId="183" fontId="30" fillId="0" borderId="27" xfId="18" applyNumberFormat="1" applyFont="1" applyFill="1" applyBorder="1" applyAlignment="1">
      <alignment horizontal="right" shrinkToFit="1"/>
    </xf>
    <xf numFmtId="183" fontId="30" fillId="0" borderId="79" xfId="18" applyNumberFormat="1" applyFont="1" applyFill="1" applyBorder="1" applyAlignment="1">
      <alignment horizontal="right" shrinkToFit="1"/>
    </xf>
    <xf numFmtId="183" fontId="30" fillId="0" borderId="51" xfId="18" applyNumberFormat="1" applyFont="1" applyFill="1" applyBorder="1" applyAlignment="1">
      <alignment horizontal="right" shrinkToFit="1"/>
    </xf>
    <xf numFmtId="0" fontId="52" fillId="0" borderId="14" xfId="0" applyFont="1" applyBorder="1" applyAlignment="1">
      <alignment horizontal="left" wrapText="1" shrinkToFit="1"/>
    </xf>
    <xf numFmtId="0" fontId="52" fillId="0" borderId="16" xfId="0" applyFont="1" applyBorder="1" applyAlignment="1">
      <alignment horizontal="left" wrapText="1" shrinkToFit="1"/>
    </xf>
    <xf numFmtId="183" fontId="30" fillId="0" borderId="23" xfId="18" applyNumberFormat="1" applyFont="1" applyFill="1" applyBorder="1" applyAlignment="1">
      <alignment horizontal="right" shrinkToFit="1"/>
    </xf>
    <xf numFmtId="182" fontId="30" fillId="0" borderId="0" xfId="0" applyNumberFormat="1" applyFont="1"/>
    <xf numFmtId="186" fontId="30" fillId="0" borderId="29" xfId="19" applyNumberFormat="1" applyFont="1" applyFill="1" applyBorder="1" applyAlignment="1">
      <alignment horizontal="right"/>
    </xf>
    <xf numFmtId="185" fontId="28" fillId="0" borderId="25" xfId="19" applyNumberFormat="1" applyFont="1" applyFill="1" applyBorder="1" applyAlignment="1">
      <alignment horizontal="right" shrinkToFit="1"/>
    </xf>
    <xf numFmtId="0" fontId="4" fillId="0" borderId="0" xfId="0" applyFont="1" applyAlignment="1">
      <alignment vertical="center"/>
    </xf>
    <xf numFmtId="178" fontId="28" fillId="0" borderId="8" xfId="0" applyNumberFormat="1" applyFont="1" applyBorder="1" applyAlignment="1">
      <alignment wrapText="1"/>
    </xf>
    <xf numFmtId="178" fontId="28" fillId="0" borderId="20" xfId="0" applyNumberFormat="1" applyFont="1" applyBorder="1" applyAlignment="1">
      <alignment wrapText="1"/>
    </xf>
    <xf numFmtId="178" fontId="26" fillId="0" borderId="19" xfId="0" applyNumberFormat="1" applyFont="1" applyBorder="1" applyAlignment="1">
      <alignment wrapText="1"/>
    </xf>
    <xf numFmtId="178" fontId="26" fillId="0" borderId="30" xfId="0" applyNumberFormat="1" applyFont="1" applyBorder="1" applyAlignment="1">
      <alignment horizontal="left" wrapText="1"/>
    </xf>
    <xf numFmtId="178" fontId="6" fillId="0" borderId="30" xfId="0" applyNumberFormat="1" applyFont="1" applyBorder="1" applyAlignment="1">
      <alignment horizontal="left" wrapText="1"/>
    </xf>
    <xf numFmtId="178" fontId="26" fillId="0" borderId="49" xfId="0" applyNumberFormat="1" applyFont="1" applyBorder="1" applyAlignment="1">
      <alignment horizontal="left" wrapText="1"/>
    </xf>
    <xf numFmtId="178" fontId="28" fillId="0" borderId="19" xfId="0" applyNumberFormat="1" applyFont="1" applyBorder="1" applyAlignment="1">
      <alignment wrapText="1"/>
    </xf>
    <xf numFmtId="178" fontId="26" fillId="0" borderId="30" xfId="0" applyNumberFormat="1" applyFont="1" applyBorder="1" applyAlignment="1">
      <alignment wrapText="1"/>
    </xf>
    <xf numFmtId="178" fontId="26" fillId="0" borderId="49" xfId="0" applyNumberFormat="1" applyFont="1" applyBorder="1" applyAlignment="1">
      <alignment wrapText="1"/>
    </xf>
    <xf numFmtId="178" fontId="28" fillId="0" borderId="20" xfId="0" applyNumberFormat="1" applyFont="1" applyBorder="1" applyAlignment="1">
      <alignment horizontal="left" wrapText="1"/>
    </xf>
    <xf numFmtId="178" fontId="28" fillId="0" borderId="55" xfId="0" applyNumberFormat="1" applyFont="1" applyBorder="1" applyAlignment="1">
      <alignment horizontal="left" wrapText="1"/>
    </xf>
    <xf numFmtId="178" fontId="28" fillId="0" borderId="30" xfId="0" applyNumberFormat="1" applyFont="1" applyBorder="1" applyAlignment="1">
      <alignment wrapText="1"/>
    </xf>
    <xf numFmtId="0" fontId="3" fillId="0" borderId="0" xfId="0" applyFont="1" applyAlignment="1">
      <alignment vertical="center"/>
    </xf>
    <xf numFmtId="0" fontId="29" fillId="0" borderId="79" xfId="0" applyFont="1" applyBorder="1"/>
    <xf numFmtId="0" fontId="29" fillId="0" borderId="3" xfId="0" applyFont="1" applyBorder="1"/>
    <xf numFmtId="0" fontId="29" fillId="0" borderId="55" xfId="0" applyFont="1" applyBorder="1"/>
    <xf numFmtId="178" fontId="28" fillId="0" borderId="79" xfId="0" applyNumberFormat="1" applyFont="1" applyBorder="1" applyAlignment="1">
      <alignment horizontal="left" wrapText="1"/>
    </xf>
    <xf numFmtId="178" fontId="26" fillId="0" borderId="80" xfId="0" applyNumberFormat="1" applyFont="1" applyBorder="1" applyAlignment="1">
      <alignment wrapText="1"/>
    </xf>
    <xf numFmtId="178" fontId="26" fillId="0" borderId="3" xfId="0" applyNumberFormat="1" applyFont="1" applyBorder="1" applyAlignment="1">
      <alignment wrapText="1"/>
    </xf>
    <xf numFmtId="6" fontId="21" fillId="0" borderId="23" xfId="23" applyFont="1" applyFill="1" applyBorder="1" applyAlignment="1">
      <alignment horizontal="center" vertical="center" wrapText="1" shrinkToFit="1"/>
    </xf>
    <xf numFmtId="6" fontId="4" fillId="0" borderId="6" xfId="23" applyFont="1" applyFill="1" applyBorder="1" applyAlignment="1">
      <alignment horizontal="center" vertical="center" wrapText="1" shrinkToFit="1"/>
    </xf>
    <xf numFmtId="185" fontId="30" fillId="0" borderId="59" xfId="19" applyNumberFormat="1" applyFont="1" applyFill="1" applyBorder="1" applyAlignment="1">
      <alignment horizontal="right" shrinkToFit="1"/>
    </xf>
    <xf numFmtId="185" fontId="30" fillId="0" borderId="85" xfId="19" applyNumberFormat="1" applyFont="1" applyFill="1" applyBorder="1" applyAlignment="1">
      <alignment horizontal="right" shrinkToFit="1"/>
    </xf>
    <xf numFmtId="185" fontId="28" fillId="0" borderId="7" xfId="19" applyNumberFormat="1" applyFont="1" applyFill="1" applyBorder="1" applyAlignment="1">
      <alignment horizontal="right" shrinkToFit="1"/>
    </xf>
    <xf numFmtId="185" fontId="30" fillId="0" borderId="23" xfId="19" applyNumberFormat="1" applyFont="1" applyFill="1" applyBorder="1" applyAlignment="1">
      <alignment horizontal="right" shrinkToFit="1"/>
    </xf>
    <xf numFmtId="185" fontId="28" fillId="0" borderId="23" xfId="19" applyNumberFormat="1" applyFont="1" applyFill="1" applyBorder="1" applyAlignment="1">
      <alignment horizontal="right" shrinkToFit="1"/>
    </xf>
    <xf numFmtId="185" fontId="30" fillId="0" borderId="59" xfId="19" applyNumberFormat="1" applyFont="1" applyFill="1" applyBorder="1" applyAlignment="1">
      <alignment horizontal="right"/>
    </xf>
    <xf numFmtId="184" fontId="30" fillId="0" borderId="59" xfId="18" applyNumberFormat="1" applyFont="1" applyFill="1" applyBorder="1" applyAlignment="1">
      <alignment horizontal="right"/>
    </xf>
    <xf numFmtId="185" fontId="28" fillId="0" borderId="0" xfId="19" applyNumberFormat="1" applyFont="1" applyFill="1" applyBorder="1" applyAlignment="1">
      <alignment horizontal="right" shrinkToFit="1"/>
    </xf>
    <xf numFmtId="185" fontId="28" fillId="0" borderId="59" xfId="19" applyNumberFormat="1" applyFont="1" applyFill="1" applyBorder="1" applyAlignment="1">
      <alignment horizontal="right" shrinkToFit="1"/>
    </xf>
    <xf numFmtId="185" fontId="30" fillId="0" borderId="105" xfId="19" applyNumberFormat="1" applyFont="1" applyFill="1" applyBorder="1" applyAlignment="1">
      <alignment horizontal="right" shrinkToFit="1"/>
    </xf>
    <xf numFmtId="181" fontId="26" fillId="0" borderId="19" xfId="0" applyNumberFormat="1" applyFont="1" applyBorder="1"/>
    <xf numFmtId="181" fontId="26" fillId="0" borderId="89" xfId="0" applyNumberFormat="1" applyFont="1" applyBorder="1"/>
    <xf numFmtId="38" fontId="26" fillId="0" borderId="82" xfId="18" applyFont="1" applyFill="1" applyBorder="1"/>
    <xf numFmtId="186" fontId="61" fillId="0" borderId="29" xfId="0" quotePrefix="1" applyNumberFormat="1" applyFont="1" applyBorder="1" applyAlignment="1">
      <alignment horizontal="right"/>
    </xf>
    <xf numFmtId="181" fontId="27" fillId="0" borderId="9" xfId="18" applyNumberFormat="1" applyFont="1" applyFill="1" applyBorder="1" applyAlignment="1">
      <alignment horizontal="right" shrinkToFit="1"/>
    </xf>
    <xf numFmtId="181" fontId="21" fillId="0" borderId="29" xfId="18" applyNumberFormat="1" applyFont="1" applyFill="1" applyBorder="1" applyAlignment="1">
      <alignment horizontal="right" shrinkToFit="1"/>
    </xf>
    <xf numFmtId="181" fontId="21" fillId="0" borderId="58" xfId="18" applyNumberFormat="1" applyFont="1" applyFill="1" applyBorder="1" applyAlignment="1">
      <alignment horizontal="right" shrinkToFit="1"/>
    </xf>
    <xf numFmtId="181" fontId="21" fillId="0" borderId="33" xfId="18" applyNumberFormat="1" applyFont="1" applyFill="1" applyBorder="1" applyAlignment="1">
      <alignment horizontal="right" shrinkToFit="1"/>
    </xf>
    <xf numFmtId="181" fontId="21" fillId="0" borderId="66" xfId="18" applyNumberFormat="1" applyFont="1" applyFill="1" applyBorder="1" applyAlignment="1">
      <alignment horizontal="right" shrinkToFit="1"/>
    </xf>
    <xf numFmtId="181" fontId="27" fillId="0" borderId="58" xfId="18" applyNumberFormat="1" applyFont="1" applyFill="1" applyBorder="1" applyAlignment="1">
      <alignment horizontal="right" shrinkToFit="1"/>
    </xf>
    <xf numFmtId="181" fontId="27" fillId="0" borderId="29" xfId="18" applyNumberFormat="1" applyFont="1" applyFill="1" applyBorder="1" applyAlignment="1">
      <alignment horizontal="right" shrinkToFit="1"/>
    </xf>
    <xf numFmtId="179" fontId="30" fillId="0" borderId="61" xfId="18" applyNumberFormat="1" applyFont="1" applyFill="1" applyBorder="1" applyAlignment="1">
      <alignment horizontal="right"/>
    </xf>
    <xf numFmtId="181" fontId="27" fillId="6" borderId="2" xfId="18" applyNumberFormat="1" applyFont="1" applyFill="1" applyBorder="1" applyAlignment="1">
      <alignment horizontal="right" shrinkToFit="1"/>
    </xf>
    <xf numFmtId="181" fontId="27" fillId="0" borderId="2" xfId="18" quotePrefix="1" applyNumberFormat="1" applyFont="1" applyFill="1" applyBorder="1" applyAlignment="1">
      <alignment horizontal="right" shrinkToFit="1"/>
    </xf>
    <xf numFmtId="181" fontId="62" fillId="0" borderId="33" xfId="18" quotePrefix="1" applyNumberFormat="1" applyFont="1" applyFill="1" applyBorder="1" applyAlignment="1">
      <alignment horizontal="right" shrinkToFit="1"/>
    </xf>
    <xf numFmtId="184" fontId="30" fillId="0" borderId="58" xfId="18" applyNumberFormat="1" applyFont="1" applyFill="1" applyBorder="1" applyAlignment="1">
      <alignment horizontal="right"/>
    </xf>
    <xf numFmtId="181" fontId="21" fillId="0" borderId="58" xfId="18" quotePrefix="1" applyNumberFormat="1" applyFont="1" applyFill="1" applyBorder="1" applyAlignment="1">
      <alignment horizontal="right"/>
    </xf>
    <xf numFmtId="0" fontId="21" fillId="0" borderId="58" xfId="0" quotePrefix="1" applyFont="1" applyBorder="1" applyAlignment="1">
      <alignment horizontal="right"/>
    </xf>
    <xf numFmtId="186" fontId="21" fillId="0" borderId="0" xfId="18" applyNumberFormat="1" applyFont="1" applyFill="1" applyBorder="1" applyAlignment="1">
      <alignment horizontal="right"/>
    </xf>
    <xf numFmtId="3" fontId="27" fillId="0" borderId="0" xfId="0" applyNumberFormat="1" applyFont="1" applyAlignment="1">
      <alignment vertical="center"/>
    </xf>
    <xf numFmtId="185" fontId="28" fillId="0" borderId="70" xfId="19" quotePrefix="1" applyNumberFormat="1" applyFont="1" applyBorder="1" applyAlignment="1">
      <alignment horizontal="right" shrinkToFit="1"/>
    </xf>
    <xf numFmtId="185" fontId="30" fillId="0" borderId="58" xfId="19" quotePrefix="1" applyNumberFormat="1" applyFont="1" applyBorder="1" applyAlignment="1">
      <alignment horizontal="right" shrinkToFit="1"/>
    </xf>
    <xf numFmtId="185" fontId="30" fillId="0" borderId="66" xfId="19" quotePrefix="1" applyNumberFormat="1" applyFont="1" applyBorder="1" applyAlignment="1">
      <alignment horizontal="right" shrinkToFit="1"/>
    </xf>
    <xf numFmtId="49" fontId="30" fillId="0" borderId="58" xfId="19" quotePrefix="1" applyNumberFormat="1" applyFont="1" applyFill="1" applyBorder="1" applyAlignment="1">
      <alignment horizontal="right"/>
    </xf>
    <xf numFmtId="185" fontId="30" fillId="0" borderId="59" xfId="19" quotePrefix="1" applyNumberFormat="1" applyFont="1" applyBorder="1" applyAlignment="1">
      <alignment horizontal="right"/>
    </xf>
    <xf numFmtId="185" fontId="30" fillId="0" borderId="58" xfId="28" quotePrefix="1" applyNumberFormat="1" applyFont="1" applyBorder="1" applyAlignment="1">
      <alignment horizontal="right" wrapText="1"/>
    </xf>
    <xf numFmtId="181" fontId="21" fillId="0" borderId="29" xfId="18" quotePrefix="1" applyNumberFormat="1" applyFont="1" applyFill="1" applyBorder="1" applyAlignment="1">
      <alignment horizontal="right"/>
    </xf>
    <xf numFmtId="181" fontId="30" fillId="0" borderId="30" xfId="18" quotePrefix="1" applyNumberFormat="1" applyFont="1" applyFill="1" applyBorder="1" applyAlignment="1">
      <alignment horizontal="right" shrinkToFit="1"/>
    </xf>
    <xf numFmtId="183" fontId="30" fillId="0" borderId="76" xfId="18" applyNumberFormat="1" applyFont="1" applyFill="1" applyBorder="1" applyAlignment="1">
      <alignment horizontal="right" shrinkToFit="1"/>
    </xf>
    <xf numFmtId="185" fontId="28" fillId="0" borderId="2" xfId="19" quotePrefix="1" applyNumberFormat="1" applyFont="1" applyBorder="1" applyAlignment="1">
      <alignment horizontal="right" shrinkToFit="1"/>
    </xf>
    <xf numFmtId="49" fontId="30" fillId="0" borderId="33" xfId="19" quotePrefix="1" applyNumberFormat="1" applyFont="1" applyFill="1" applyBorder="1" applyAlignment="1">
      <alignment horizontal="right" shrinkToFit="1"/>
    </xf>
    <xf numFmtId="185" fontId="28" fillId="0" borderId="36" xfId="19" quotePrefix="1" applyNumberFormat="1" applyFont="1" applyBorder="1" applyAlignment="1">
      <alignment horizontal="right" shrinkToFit="1"/>
    </xf>
    <xf numFmtId="184" fontId="30" fillId="0" borderId="29" xfId="18" applyNumberFormat="1" applyFont="1" applyFill="1" applyBorder="1" applyAlignment="1">
      <alignment horizontal="right"/>
    </xf>
    <xf numFmtId="185" fontId="30" fillId="0" borderId="29" xfId="19" quotePrefix="1" applyNumberFormat="1" applyFont="1" applyFill="1" applyBorder="1" applyAlignment="1">
      <alignment horizontal="right" shrinkToFit="1"/>
    </xf>
    <xf numFmtId="0" fontId="74" fillId="0" borderId="0" xfId="0" applyFont="1" applyAlignment="1">
      <alignment vertical="top"/>
    </xf>
    <xf numFmtId="181" fontId="61" fillId="0" borderId="0" xfId="0" applyNumberFormat="1" applyFont="1"/>
    <xf numFmtId="0" fontId="65" fillId="0" borderId="0" xfId="0" applyFont="1"/>
    <xf numFmtId="0" fontId="0" fillId="0" borderId="0" xfId="0" applyAlignment="1">
      <alignment horizontal="left" indent="4"/>
    </xf>
    <xf numFmtId="6" fontId="21" fillId="0" borderId="19" xfId="23" applyFont="1" applyFill="1" applyBorder="1" applyAlignment="1">
      <alignment horizontal="center" vertical="center" wrapText="1" shrinkToFit="1"/>
    </xf>
    <xf numFmtId="6" fontId="21" fillId="0" borderId="0" xfId="23" applyFont="1" applyFill="1" applyBorder="1" applyAlignment="1">
      <alignment horizontal="center" vertical="center" wrapText="1" shrinkToFit="1"/>
    </xf>
    <xf numFmtId="6" fontId="4" fillId="0" borderId="19" xfId="23" applyFont="1" applyFill="1" applyBorder="1" applyAlignment="1">
      <alignment horizontal="center" vertical="center" wrapText="1" shrinkToFit="1"/>
    </xf>
    <xf numFmtId="6" fontId="4" fillId="0" borderId="0" xfId="23" applyFont="1" applyFill="1" applyBorder="1" applyAlignment="1">
      <alignment horizontal="center" vertical="center" wrapText="1" shrinkToFit="1"/>
    </xf>
    <xf numFmtId="184" fontId="28" fillId="0" borderId="19" xfId="0" applyNumberFormat="1" applyFont="1" applyBorder="1" applyAlignment="1">
      <alignment horizontal="right" wrapText="1"/>
    </xf>
    <xf numFmtId="185" fontId="30" fillId="0" borderId="19" xfId="19" applyNumberFormat="1" applyFont="1" applyFill="1" applyBorder="1" applyAlignment="1">
      <alignment horizontal="right" shrinkToFit="1"/>
    </xf>
    <xf numFmtId="185" fontId="30" fillId="0" borderId="0" xfId="19" applyNumberFormat="1" applyFont="1" applyFill="1" applyBorder="1" applyAlignment="1">
      <alignment horizontal="right" shrinkToFit="1"/>
    </xf>
    <xf numFmtId="185" fontId="28" fillId="0" borderId="19" xfId="19" applyNumberFormat="1" applyFont="1" applyFill="1" applyBorder="1" applyAlignment="1">
      <alignment horizontal="right" shrinkToFit="1"/>
    </xf>
    <xf numFmtId="185" fontId="30" fillId="0" borderId="19" xfId="19" applyNumberFormat="1" applyFont="1" applyFill="1" applyBorder="1" applyAlignment="1">
      <alignment horizontal="right"/>
    </xf>
    <xf numFmtId="185" fontId="30" fillId="0" borderId="0" xfId="19" applyNumberFormat="1" applyFont="1" applyFill="1" applyBorder="1" applyAlignment="1">
      <alignment horizontal="right"/>
    </xf>
    <xf numFmtId="184" fontId="30" fillId="0" borderId="19" xfId="18" applyNumberFormat="1" applyFont="1" applyFill="1" applyBorder="1" applyAlignment="1">
      <alignment horizontal="right"/>
    </xf>
    <xf numFmtId="184" fontId="30" fillId="0" borderId="0" xfId="18" applyNumberFormat="1" applyFont="1" applyFill="1" applyBorder="1" applyAlignment="1">
      <alignment horizontal="right"/>
    </xf>
    <xf numFmtId="185" fontId="28" fillId="0" borderId="19" xfId="19" quotePrefix="1" applyNumberFormat="1" applyFont="1" applyBorder="1" applyAlignment="1">
      <alignment horizontal="right" shrinkToFit="1"/>
    </xf>
    <xf numFmtId="185" fontId="28" fillId="0" borderId="0" xfId="19" quotePrefix="1" applyNumberFormat="1" applyFont="1" applyBorder="1" applyAlignment="1">
      <alignment horizontal="right" shrinkToFit="1"/>
    </xf>
    <xf numFmtId="185" fontId="73" fillId="0" borderId="0" xfId="19" quotePrefix="1" applyNumberFormat="1" applyFont="1" applyFill="1" applyBorder="1" applyAlignment="1">
      <alignment horizontal="right" shrinkToFit="1"/>
    </xf>
    <xf numFmtId="185" fontId="30" fillId="0" borderId="0" xfId="19" quotePrefix="1" applyNumberFormat="1" applyFont="1" applyFill="1" applyBorder="1" applyAlignment="1">
      <alignment horizontal="right" shrinkToFit="1"/>
    </xf>
    <xf numFmtId="49" fontId="30" fillId="0" borderId="19" xfId="19" quotePrefix="1" applyNumberFormat="1" applyFont="1" applyFill="1" applyBorder="1" applyAlignment="1">
      <alignment horizontal="right" shrinkToFit="1"/>
    </xf>
    <xf numFmtId="49" fontId="30" fillId="0" borderId="0" xfId="19" quotePrefix="1" applyNumberFormat="1" applyFont="1" applyFill="1" applyBorder="1" applyAlignment="1">
      <alignment horizontal="right" shrinkToFit="1"/>
    </xf>
    <xf numFmtId="186" fontId="30" fillId="0" borderId="0" xfId="19" quotePrefix="1" applyNumberFormat="1" applyFont="1" applyFill="1" applyBorder="1" applyAlignment="1">
      <alignment horizontal="right" shrinkToFit="1"/>
    </xf>
    <xf numFmtId="185" fontId="28" fillId="0" borderId="19" xfId="28" applyNumberFormat="1" applyFont="1" applyBorder="1" applyAlignment="1">
      <alignment horizontal="right" shrinkToFit="1"/>
    </xf>
    <xf numFmtId="185" fontId="28" fillId="0" borderId="19" xfId="28" applyNumberFormat="1" applyFont="1" applyBorder="1" applyAlignment="1">
      <alignment horizontal="right" wrapText="1"/>
    </xf>
    <xf numFmtId="6" fontId="21" fillId="0" borderId="0" xfId="23" applyFont="1" applyBorder="1" applyAlignment="1">
      <alignment horizontal="center" vertical="center" wrapText="1" shrinkToFit="1"/>
    </xf>
    <xf numFmtId="6" fontId="4" fillId="0" borderId="0" xfId="23" applyFont="1" applyBorder="1" applyAlignment="1">
      <alignment horizontal="center" vertical="center" wrapText="1" shrinkToFit="1"/>
    </xf>
    <xf numFmtId="185" fontId="30" fillId="0" borderId="0" xfId="19" applyNumberFormat="1" applyFont="1" applyBorder="1" applyAlignment="1">
      <alignment horizontal="right" shrinkToFit="1"/>
    </xf>
    <xf numFmtId="185" fontId="28" fillId="0" borderId="0" xfId="19" applyNumberFormat="1" applyFont="1" applyBorder="1" applyAlignment="1">
      <alignment horizontal="right" shrinkToFit="1"/>
    </xf>
    <xf numFmtId="185" fontId="30" fillId="0" borderId="0" xfId="19" applyNumberFormat="1" applyFont="1" applyBorder="1" applyAlignment="1">
      <alignment horizontal="right"/>
    </xf>
    <xf numFmtId="49" fontId="30" fillId="0" borderId="0" xfId="19" quotePrefix="1" applyNumberFormat="1" applyFont="1" applyFill="1" applyBorder="1" applyAlignment="1">
      <alignment horizontal="right"/>
    </xf>
    <xf numFmtId="186" fontId="30" fillId="0" borderId="0" xfId="19" applyNumberFormat="1" applyFont="1" applyFill="1" applyBorder="1" applyAlignment="1">
      <alignment horizontal="right"/>
    </xf>
    <xf numFmtId="185" fontId="30" fillId="0" borderId="0" xfId="19" quotePrefix="1" applyNumberFormat="1" applyFont="1" applyBorder="1" applyAlignment="1">
      <alignment horizontal="right" shrinkToFit="1"/>
    </xf>
    <xf numFmtId="189" fontId="30" fillId="0" borderId="30" xfId="18" applyNumberFormat="1" applyFont="1" applyFill="1" applyBorder="1" applyAlignment="1">
      <alignment horizontal="right" shrinkToFit="1"/>
    </xf>
    <xf numFmtId="185" fontId="27" fillId="0" borderId="9" xfId="0" applyNumberFormat="1" applyFont="1" applyBorder="1" applyAlignment="1">
      <alignment horizontal="right"/>
    </xf>
    <xf numFmtId="188" fontId="27" fillId="0" borderId="2" xfId="0" quotePrefix="1" applyNumberFormat="1" applyFont="1" applyBorder="1" applyAlignment="1">
      <alignment horizontal="right"/>
    </xf>
    <xf numFmtId="184" fontId="28" fillId="0" borderId="2" xfId="0" quotePrefix="1" applyNumberFormat="1" applyFont="1" applyBorder="1" applyAlignment="1">
      <alignment horizontal="right" shrinkToFit="1"/>
    </xf>
    <xf numFmtId="0" fontId="21" fillId="0" borderId="25" xfId="0" applyFont="1" applyBorder="1" applyAlignment="1">
      <alignment horizontal="left" shrinkToFit="1"/>
    </xf>
    <xf numFmtId="185" fontId="27" fillId="0" borderId="2" xfId="0" applyNumberFormat="1" applyFont="1" applyBorder="1" applyAlignment="1">
      <alignment horizontal="right" shrinkToFit="1"/>
    </xf>
    <xf numFmtId="6" fontId="53" fillId="0" borderId="6" xfId="23" applyFont="1" applyBorder="1" applyAlignment="1">
      <alignment horizontal="center" vertical="center" wrapText="1" shrinkToFit="1"/>
    </xf>
    <xf numFmtId="185" fontId="28" fillId="0" borderId="7" xfId="19" quotePrefix="1" applyNumberFormat="1" applyFont="1" applyFill="1" applyBorder="1" applyAlignment="1">
      <alignment horizontal="right" shrinkToFit="1"/>
    </xf>
    <xf numFmtId="185" fontId="30" fillId="0" borderId="84" xfId="19" quotePrefix="1" applyNumberFormat="1" applyFont="1" applyFill="1" applyBorder="1" applyAlignment="1">
      <alignment horizontal="right" shrinkToFit="1"/>
    </xf>
    <xf numFmtId="185" fontId="8" fillId="0" borderId="7" xfId="19" quotePrefix="1" applyNumberFormat="1" applyFont="1" applyFill="1" applyBorder="1" applyAlignment="1">
      <alignment horizontal="right" shrinkToFit="1"/>
    </xf>
    <xf numFmtId="185" fontId="73" fillId="0" borderId="7" xfId="19" quotePrefix="1" applyNumberFormat="1" applyFont="1" applyFill="1" applyBorder="1" applyAlignment="1">
      <alignment horizontal="right" shrinkToFit="1"/>
    </xf>
    <xf numFmtId="185" fontId="30" fillId="0" borderId="59" xfId="19" quotePrefix="1" applyNumberFormat="1" applyFont="1" applyFill="1" applyBorder="1" applyAlignment="1">
      <alignment horizontal="right" shrinkToFit="1"/>
    </xf>
    <xf numFmtId="186" fontId="30" fillId="0" borderId="84" xfId="19" quotePrefix="1" applyNumberFormat="1" applyFont="1" applyFill="1" applyBorder="1" applyAlignment="1">
      <alignment horizontal="right" shrinkToFit="1"/>
    </xf>
    <xf numFmtId="185" fontId="28" fillId="0" borderId="22" xfId="19" quotePrefix="1" applyNumberFormat="1" applyFont="1" applyBorder="1" applyAlignment="1">
      <alignment horizontal="right" shrinkToFit="1"/>
    </xf>
    <xf numFmtId="185" fontId="28" fillId="0" borderId="70" xfId="19" quotePrefix="1" applyNumberFormat="1" applyFont="1" applyFill="1" applyBorder="1" applyAlignment="1">
      <alignment horizontal="right" shrinkToFit="1"/>
    </xf>
    <xf numFmtId="185" fontId="30" fillId="0" borderId="66" xfId="19" quotePrefix="1" applyNumberFormat="1" applyFont="1" applyFill="1" applyBorder="1" applyAlignment="1">
      <alignment horizontal="right" shrinkToFit="1"/>
    </xf>
    <xf numFmtId="38" fontId="30" fillId="0" borderId="58" xfId="18" quotePrefix="1" applyFont="1" applyFill="1" applyBorder="1" applyAlignment="1">
      <alignment horizontal="right"/>
    </xf>
    <xf numFmtId="181" fontId="52" fillId="0" borderId="58" xfId="18" applyNumberFormat="1" applyFont="1" applyFill="1" applyBorder="1" applyAlignment="1">
      <alignment horizontal="right"/>
    </xf>
    <xf numFmtId="38" fontId="30" fillId="0" borderId="29" xfId="18" quotePrefix="1" applyFont="1" applyFill="1" applyBorder="1" applyAlignment="1">
      <alignment horizontal="right"/>
    </xf>
    <xf numFmtId="181" fontId="30" fillId="0" borderId="29" xfId="18" quotePrefix="1" applyNumberFormat="1" applyFont="1" applyFill="1" applyBorder="1" applyAlignment="1">
      <alignment horizontal="right"/>
    </xf>
    <xf numFmtId="0" fontId="22" fillId="0" borderId="0" xfId="0" applyFont="1" applyAlignment="1">
      <alignment vertical="top" wrapText="1"/>
    </xf>
    <xf numFmtId="181" fontId="22" fillId="0" borderId="76" xfId="18" applyNumberFormat="1" applyFont="1" applyFill="1" applyBorder="1" applyAlignment="1">
      <alignment horizontal="right" vertical="center"/>
    </xf>
    <xf numFmtId="181" fontId="22" fillId="6" borderId="87" xfId="18" applyNumberFormat="1" applyFont="1" applyFill="1" applyBorder="1" applyAlignment="1">
      <alignment horizontal="right" vertical="center"/>
    </xf>
    <xf numFmtId="181" fontId="22" fillId="6" borderId="38" xfId="18" applyNumberFormat="1" applyFont="1" applyFill="1" applyBorder="1" applyAlignment="1">
      <alignment horizontal="right" vertical="center"/>
    </xf>
    <xf numFmtId="181" fontId="22" fillId="0" borderId="87" xfId="18" applyNumberFormat="1" applyFont="1" applyFill="1" applyBorder="1" applyAlignment="1">
      <alignment horizontal="right" vertical="center"/>
    </xf>
    <xf numFmtId="181" fontId="22" fillId="0" borderId="85" xfId="18" applyNumberFormat="1" applyFont="1" applyFill="1" applyBorder="1" applyAlignment="1">
      <alignment horizontal="right" vertical="center"/>
    </xf>
    <xf numFmtId="181" fontId="22" fillId="0" borderId="54" xfId="18" applyNumberFormat="1" applyFont="1" applyFill="1" applyBorder="1" applyAlignment="1">
      <alignment horizontal="right" vertical="center"/>
    </xf>
    <xf numFmtId="181" fontId="30" fillId="0" borderId="58" xfId="18" quotePrefix="1" applyNumberFormat="1" applyFont="1" applyFill="1" applyBorder="1" applyAlignment="1">
      <alignment horizontal="right" shrinkToFit="1"/>
    </xf>
    <xf numFmtId="189" fontId="30" fillId="0" borderId="58" xfId="18" applyNumberFormat="1" applyFont="1" applyFill="1" applyBorder="1" applyAlignment="1">
      <alignment horizontal="right" shrinkToFit="1"/>
    </xf>
    <xf numFmtId="178" fontId="30" fillId="0" borderId="80" xfId="0" applyNumberFormat="1" applyFont="1" applyBorder="1" applyAlignment="1">
      <alignment wrapText="1"/>
    </xf>
    <xf numFmtId="178" fontId="8" fillId="0" borderId="60" xfId="0" applyNumberFormat="1" applyFont="1" applyBorder="1" applyAlignment="1">
      <alignment wrapText="1"/>
    </xf>
    <xf numFmtId="185" fontId="30" fillId="0" borderId="70" xfId="19" applyNumberFormat="1" applyFont="1" applyFill="1" applyBorder="1" applyAlignment="1">
      <alignment horizontal="right" shrinkToFit="1"/>
    </xf>
    <xf numFmtId="185" fontId="30" fillId="0" borderId="2" xfId="19" applyNumberFormat="1" applyFont="1" applyFill="1" applyBorder="1" applyAlignment="1">
      <alignment horizontal="right" shrinkToFit="1"/>
    </xf>
    <xf numFmtId="185" fontId="30" fillId="0" borderId="7" xfId="19" applyNumberFormat="1" applyFont="1" applyFill="1" applyBorder="1" applyAlignment="1">
      <alignment horizontal="right" shrinkToFit="1"/>
    </xf>
    <xf numFmtId="6" fontId="4" fillId="0" borderId="82" xfId="23" applyFont="1" applyFill="1" applyBorder="1" applyAlignment="1">
      <alignment horizontal="center" vertical="center" wrapText="1" shrinkToFit="1"/>
    </xf>
    <xf numFmtId="184" fontId="28" fillId="0" borderId="53" xfId="0" applyNumberFormat="1" applyFont="1" applyBorder="1" applyAlignment="1">
      <alignment horizontal="right" wrapText="1"/>
    </xf>
    <xf numFmtId="185" fontId="30" fillId="0" borderId="43" xfId="19" applyNumberFormat="1" applyFont="1" applyFill="1" applyBorder="1" applyAlignment="1">
      <alignment horizontal="right" shrinkToFit="1"/>
    </xf>
    <xf numFmtId="185" fontId="30" fillId="0" borderId="64" xfId="19" applyNumberFormat="1" applyFont="1" applyFill="1" applyBorder="1" applyAlignment="1">
      <alignment horizontal="right" shrinkToFit="1"/>
    </xf>
    <xf numFmtId="185" fontId="8" fillId="0" borderId="2" xfId="19" quotePrefix="1" applyNumberFormat="1" applyFont="1" applyFill="1" applyBorder="1" applyAlignment="1">
      <alignment horizontal="right" shrinkToFit="1"/>
    </xf>
    <xf numFmtId="181" fontId="22" fillId="0" borderId="107" xfId="18" applyNumberFormat="1" applyFont="1" applyFill="1" applyBorder="1" applyAlignment="1">
      <alignment horizontal="right" vertical="center"/>
    </xf>
    <xf numFmtId="181" fontId="22" fillId="0" borderId="95" xfId="18" applyNumberFormat="1" applyFont="1" applyFill="1" applyBorder="1" applyAlignment="1">
      <alignment horizontal="right" vertical="center"/>
    </xf>
    <xf numFmtId="180" fontId="26" fillId="0" borderId="76" xfId="0" quotePrefix="1" applyNumberFormat="1" applyFont="1" applyBorder="1" applyAlignment="1">
      <alignment horizontal="right"/>
    </xf>
    <xf numFmtId="186" fontId="26" fillId="0" borderId="54" xfId="0" applyNumberFormat="1" applyFont="1" applyBorder="1"/>
    <xf numFmtId="186" fontId="26" fillId="0" borderId="37" xfId="0" applyNumberFormat="1" applyFont="1" applyBorder="1"/>
    <xf numFmtId="181" fontId="26" fillId="0" borderId="62" xfId="0" applyNumberFormat="1" applyFont="1" applyBorder="1"/>
    <xf numFmtId="180" fontId="26" fillId="0" borderId="47" xfId="0" applyNumberFormat="1" applyFont="1" applyBorder="1"/>
    <xf numFmtId="186" fontId="26" fillId="0" borderId="47" xfId="0" applyNumberFormat="1" applyFont="1" applyBorder="1"/>
    <xf numFmtId="181" fontId="30" fillId="0" borderId="43" xfId="18" quotePrefix="1" applyNumberFormat="1" applyFont="1" applyFill="1" applyBorder="1" applyAlignment="1">
      <alignment horizontal="right" shrinkToFit="1"/>
    </xf>
    <xf numFmtId="189" fontId="30" fillId="0" borderId="43" xfId="18" applyNumberFormat="1" applyFont="1" applyFill="1" applyBorder="1" applyAlignment="1">
      <alignment horizontal="right" shrinkToFit="1"/>
    </xf>
    <xf numFmtId="6" fontId="21" fillId="0" borderId="9" xfId="23" applyFont="1" applyFill="1" applyBorder="1" applyAlignment="1">
      <alignment horizontal="center" vertical="center" wrapText="1" shrinkToFit="1"/>
    </xf>
    <xf numFmtId="0" fontId="26" fillId="0" borderId="0" xfId="0" applyFont="1" applyAlignment="1">
      <alignment horizontal="left"/>
    </xf>
    <xf numFmtId="0" fontId="26" fillId="0" borderId="0" xfId="0" applyFont="1" applyAlignment="1">
      <alignment horizontal="left" vertical="top" shrinkToFit="1"/>
    </xf>
    <xf numFmtId="49" fontId="43" fillId="0" borderId="20" xfId="0" applyNumberFormat="1" applyFont="1" applyBorder="1" applyAlignment="1">
      <alignment horizontal="center" vertical="center"/>
    </xf>
    <xf numFmtId="49" fontId="43" fillId="0" borderId="7" xfId="0" applyNumberFormat="1" applyFont="1" applyBorder="1" applyAlignment="1">
      <alignment horizontal="center" vertical="center"/>
    </xf>
    <xf numFmtId="49" fontId="43" fillId="0" borderId="26" xfId="0" applyNumberFormat="1" applyFont="1" applyBorder="1" applyAlignment="1">
      <alignment horizontal="center" vertical="center"/>
    </xf>
    <xf numFmtId="6" fontId="21" fillId="0" borderId="56" xfId="23" applyFont="1" applyBorder="1" applyAlignment="1">
      <alignment horizontal="center" vertical="center" wrapText="1" shrinkToFit="1"/>
    </xf>
    <xf numFmtId="6" fontId="21" fillId="0" borderId="72" xfId="23" applyFont="1" applyBorder="1" applyAlignment="1">
      <alignment horizontal="center" vertical="center" wrapText="1" shrinkToFit="1"/>
    </xf>
    <xf numFmtId="6" fontId="21" fillId="0" borderId="9" xfId="23" applyFont="1" applyBorder="1" applyAlignment="1">
      <alignment horizontal="center" vertical="center" wrapText="1" shrinkToFit="1"/>
    </xf>
    <xf numFmtId="176" fontId="11" fillId="0" borderId="20" xfId="18" applyNumberFormat="1" applyFont="1" applyFill="1" applyBorder="1" applyAlignment="1">
      <alignment horizontal="center" vertical="center"/>
    </xf>
    <xf numFmtId="179" fontId="11" fillId="0" borderId="7" xfId="18" applyNumberFormat="1" applyFont="1" applyFill="1" applyBorder="1" applyAlignment="1">
      <alignment horizontal="center" vertical="center"/>
    </xf>
    <xf numFmtId="0" fontId="22" fillId="0" borderId="0" xfId="0" applyFont="1" applyAlignment="1">
      <alignment vertical="top"/>
    </xf>
    <xf numFmtId="0" fontId="6" fillId="0" borderId="19" xfId="0" applyFont="1" applyBorder="1" applyAlignment="1">
      <alignment horizontal="center"/>
    </xf>
    <xf numFmtId="0" fontId="26" fillId="0" borderId="0" xfId="0" applyFont="1" applyAlignment="1">
      <alignment horizontal="center" vertical="center"/>
    </xf>
    <xf numFmtId="38" fontId="7" fillId="0" borderId="0" xfId="18" applyFont="1" applyFill="1" applyBorder="1" applyAlignment="1">
      <alignment horizontal="right"/>
    </xf>
    <xf numFmtId="0" fontId="30" fillId="0" borderId="6" xfId="0" applyFont="1" applyBorder="1" applyAlignment="1">
      <alignment horizontal="right"/>
    </xf>
    <xf numFmtId="0" fontId="57" fillId="0" borderId="0" xfId="0" applyFont="1" applyAlignment="1">
      <alignment horizontal="left" vertical="top" shrinkToFit="1"/>
    </xf>
    <xf numFmtId="38" fontId="30" fillId="0" borderId="0" xfId="18" applyFont="1" applyFill="1" applyBorder="1" applyAlignment="1">
      <alignment horizontal="right"/>
    </xf>
    <xf numFmtId="0" fontId="22" fillId="0" borderId="0" xfId="0" applyFont="1" applyAlignment="1">
      <alignment horizontal="left" vertical="top" wrapText="1"/>
    </xf>
    <xf numFmtId="185" fontId="27" fillId="0" borderId="23" xfId="0" applyNumberFormat="1" applyFont="1" applyBorder="1" applyAlignment="1">
      <alignment horizontal="right"/>
    </xf>
    <xf numFmtId="185" fontId="30" fillId="0" borderId="59" xfId="0" quotePrefix="1" applyNumberFormat="1" applyFont="1" applyBorder="1" applyAlignment="1">
      <alignment horizontal="right"/>
    </xf>
    <xf numFmtId="188" fontId="27" fillId="0" borderId="7" xfId="0" quotePrefix="1" applyNumberFormat="1" applyFont="1" applyBorder="1" applyAlignment="1">
      <alignment horizontal="right"/>
    </xf>
    <xf numFmtId="184" fontId="28" fillId="0" borderId="7" xfId="0" quotePrefix="1" applyNumberFormat="1" applyFont="1" applyBorder="1" applyAlignment="1">
      <alignment horizontal="right" shrinkToFit="1"/>
    </xf>
    <xf numFmtId="185" fontId="27" fillId="0" borderId="7" xfId="0" applyNumberFormat="1" applyFont="1" applyBorder="1" applyAlignment="1">
      <alignment horizontal="right" shrinkToFit="1"/>
    </xf>
    <xf numFmtId="184" fontId="28" fillId="0" borderId="4" xfId="0" quotePrefix="1" applyNumberFormat="1" applyFont="1" applyBorder="1" applyAlignment="1">
      <alignment horizontal="right" shrinkToFit="1"/>
    </xf>
    <xf numFmtId="0" fontId="21" fillId="0" borderId="45" xfId="0" applyFont="1" applyBorder="1" applyAlignment="1">
      <alignment horizontal="left" shrinkToFit="1"/>
    </xf>
    <xf numFmtId="181" fontId="27" fillId="0" borderId="23" xfId="18" applyNumberFormat="1" applyFont="1" applyFill="1" applyBorder="1" applyAlignment="1">
      <alignment horizontal="right" shrinkToFit="1"/>
    </xf>
    <xf numFmtId="181" fontId="27" fillId="0" borderId="59" xfId="18" applyNumberFormat="1" applyFont="1" applyFill="1" applyBorder="1" applyAlignment="1">
      <alignment horizontal="right" shrinkToFit="1"/>
    </xf>
    <xf numFmtId="6" fontId="53" fillId="0" borderId="72" xfId="23" applyFont="1" applyFill="1" applyBorder="1" applyAlignment="1">
      <alignment horizontal="center" vertical="center" wrapText="1" shrinkToFit="1"/>
    </xf>
    <xf numFmtId="185" fontId="30" fillId="0" borderId="58" xfId="19" quotePrefix="1" applyNumberFormat="1" applyFont="1" applyFill="1" applyBorder="1" applyAlignment="1">
      <alignment horizontal="right" shrinkToFit="1"/>
    </xf>
    <xf numFmtId="185" fontId="62" fillId="0" borderId="58" xfId="19" quotePrefix="1" applyNumberFormat="1" applyFont="1" applyFill="1" applyBorder="1" applyAlignment="1">
      <alignment horizontal="right" shrinkToFit="1"/>
    </xf>
    <xf numFmtId="185" fontId="8" fillId="0" borderId="70" xfId="19" quotePrefix="1" applyNumberFormat="1" applyFont="1" applyFill="1" applyBorder="1" applyAlignment="1">
      <alignment horizontal="right" shrinkToFit="1"/>
    </xf>
    <xf numFmtId="38" fontId="30" fillId="0" borderId="59" xfId="18" quotePrefix="1" applyFont="1" applyFill="1" applyBorder="1" applyAlignment="1">
      <alignment horizontal="right"/>
    </xf>
    <xf numFmtId="181" fontId="30" fillId="0" borderId="59" xfId="18" quotePrefix="1" applyNumberFormat="1" applyFont="1" applyFill="1" applyBorder="1" applyAlignment="1">
      <alignment horizontal="right"/>
    </xf>
    <xf numFmtId="181" fontId="52" fillId="0" borderId="59" xfId="18" applyNumberFormat="1" applyFont="1" applyFill="1" applyBorder="1" applyAlignment="1">
      <alignment horizontal="right"/>
    </xf>
    <xf numFmtId="181" fontId="30" fillId="0" borderId="85" xfId="18" applyNumberFormat="1" applyFont="1" applyFill="1" applyBorder="1" applyAlignment="1">
      <alignment horizontal="right"/>
    </xf>
    <xf numFmtId="181" fontId="30" fillId="0" borderId="7" xfId="18" applyNumberFormat="1" applyFont="1" applyFill="1" applyBorder="1" applyAlignment="1">
      <alignment horizontal="right"/>
    </xf>
    <xf numFmtId="3" fontId="21" fillId="0" borderId="58" xfId="0" quotePrefix="1" applyNumberFormat="1" applyFont="1" applyBorder="1" applyAlignment="1">
      <alignment horizontal="right"/>
    </xf>
    <xf numFmtId="181" fontId="30" fillId="0" borderId="0" xfId="18" quotePrefix="1" applyNumberFormat="1" applyFont="1" applyFill="1" applyBorder="1" applyAlignment="1">
      <alignment horizontal="right" shrinkToFit="1"/>
    </xf>
    <xf numFmtId="0" fontId="52" fillId="0" borderId="0" xfId="0" applyFont="1" applyAlignment="1">
      <alignment horizontal="center" vertical="center"/>
    </xf>
    <xf numFmtId="49" fontId="30" fillId="0" borderId="0" xfId="0" applyNumberFormat="1" applyFont="1" applyAlignment="1">
      <alignment horizontal="center" vertical="center" wrapText="1" shrinkToFit="1"/>
    </xf>
    <xf numFmtId="189" fontId="30" fillId="0" borderId="0" xfId="18" applyNumberFormat="1" applyFont="1" applyFill="1" applyBorder="1" applyAlignment="1">
      <alignment horizontal="right" shrinkToFit="1"/>
    </xf>
    <xf numFmtId="49" fontId="30" fillId="0" borderId="0" xfId="0" quotePrefix="1" applyNumberFormat="1" applyFont="1" applyAlignment="1">
      <alignment horizontal="center" vertical="center" shrinkToFit="1"/>
    </xf>
    <xf numFmtId="0" fontId="21" fillId="0" borderId="8" xfId="0" applyFont="1" applyBorder="1"/>
    <xf numFmtId="0" fontId="26" fillId="0" borderId="86" xfId="0" applyFont="1" applyBorder="1" applyAlignment="1">
      <alignment wrapText="1"/>
    </xf>
    <xf numFmtId="181" fontId="21" fillId="0" borderId="71" xfId="18" quotePrefix="1" applyNumberFormat="1" applyFont="1" applyFill="1" applyBorder="1" applyAlignment="1">
      <alignment horizontal="right"/>
    </xf>
    <xf numFmtId="176" fontId="11" fillId="0" borderId="17" xfId="18" applyNumberFormat="1" applyFont="1" applyFill="1" applyBorder="1" applyAlignment="1">
      <alignment vertical="center" wrapText="1"/>
    </xf>
    <xf numFmtId="185" fontId="28" fillId="0" borderId="4" xfId="19" applyNumberFormat="1" applyFont="1" applyFill="1" applyBorder="1" applyAlignment="1">
      <alignment horizontal="right" shrinkToFit="1"/>
    </xf>
    <xf numFmtId="180" fontId="26" fillId="0" borderId="0" xfId="0" quotePrefix="1" applyNumberFormat="1" applyFont="1" applyAlignment="1">
      <alignment horizontal="right"/>
    </xf>
    <xf numFmtId="186" fontId="26" fillId="0" borderId="0" xfId="0" applyNumberFormat="1" applyFont="1"/>
    <xf numFmtId="181" fontId="26" fillId="0" borderId="93" xfId="0" applyNumberFormat="1" applyFont="1" applyBorder="1"/>
    <xf numFmtId="181" fontId="26" fillId="0" borderId="60" xfId="0" applyNumberFormat="1" applyFont="1" applyBorder="1"/>
    <xf numFmtId="0" fontId="0" fillId="0" borderId="0" xfId="0" applyAlignment="1">
      <alignment horizontal="center" vertical="center" shrinkToFit="1"/>
    </xf>
    <xf numFmtId="0" fontId="5" fillId="0" borderId="0" xfId="0" applyFont="1" applyAlignment="1">
      <alignment horizontal="center" vertical="center" wrapText="1" shrinkToFit="1"/>
    </xf>
    <xf numFmtId="0" fontId="0" fillId="0" borderId="0" xfId="0" applyAlignment="1">
      <alignment horizontal="center" vertical="center"/>
    </xf>
    <xf numFmtId="0" fontId="0" fillId="0" borderId="3" xfId="0" applyBorder="1" applyAlignment="1">
      <alignment horizontal="center" vertical="center" shrinkToFit="1"/>
    </xf>
    <xf numFmtId="185" fontId="27" fillId="0" borderId="53" xfId="0" applyNumberFormat="1" applyFont="1" applyBorder="1" applyAlignment="1">
      <alignment horizontal="right"/>
    </xf>
    <xf numFmtId="185" fontId="30" fillId="0" borderId="43" xfId="0" quotePrefix="1" applyNumberFormat="1" applyFont="1" applyBorder="1" applyAlignment="1">
      <alignment horizontal="right"/>
    </xf>
    <xf numFmtId="188" fontId="27" fillId="0" borderId="4" xfId="0" quotePrefix="1" applyNumberFormat="1" applyFont="1" applyBorder="1" applyAlignment="1">
      <alignment horizontal="right"/>
    </xf>
    <xf numFmtId="185" fontId="27" fillId="0" borderId="4" xfId="0" applyNumberFormat="1" applyFont="1" applyBorder="1" applyAlignment="1">
      <alignment horizontal="right" shrinkToFit="1"/>
    </xf>
    <xf numFmtId="181" fontId="30" fillId="0" borderId="45" xfId="18" applyNumberFormat="1" applyFont="1" applyFill="1" applyBorder="1" applyAlignment="1">
      <alignment horizontal="right"/>
    </xf>
    <xf numFmtId="181" fontId="27" fillId="0" borderId="43" xfId="18" applyNumberFormat="1" applyFont="1" applyFill="1" applyBorder="1" applyAlignment="1">
      <alignment horizontal="right" shrinkToFit="1"/>
    </xf>
    <xf numFmtId="177" fontId="21" fillId="0" borderId="53" xfId="18" applyNumberFormat="1" applyFont="1" applyFill="1" applyBorder="1" applyAlignment="1"/>
    <xf numFmtId="181" fontId="21" fillId="0" borderId="43" xfId="18" quotePrefix="1" applyNumberFormat="1" applyFont="1" applyFill="1" applyBorder="1" applyAlignment="1">
      <alignment horizontal="right"/>
    </xf>
    <xf numFmtId="181" fontId="21" fillId="0" borderId="41" xfId="18" applyNumberFormat="1" applyFont="1" applyFill="1" applyBorder="1" applyAlignment="1">
      <alignment horizontal="right"/>
    </xf>
    <xf numFmtId="181" fontId="21" fillId="0" borderId="53" xfId="18" applyNumberFormat="1" applyFont="1" applyFill="1" applyBorder="1" applyAlignment="1">
      <alignment horizontal="right"/>
    </xf>
    <xf numFmtId="0" fontId="54" fillId="0" borderId="0" xfId="34" applyFont="1" applyAlignment="1">
      <alignment vertical="top" wrapText="1"/>
    </xf>
    <xf numFmtId="6" fontId="21" fillId="0" borderId="53" xfId="23" applyFont="1" applyFill="1" applyBorder="1" applyAlignment="1">
      <alignment horizontal="center" vertical="center" wrapText="1" shrinkToFit="1"/>
    </xf>
    <xf numFmtId="181" fontId="26" fillId="0" borderId="53" xfId="0" applyNumberFormat="1" applyFont="1" applyBorder="1"/>
    <xf numFmtId="181" fontId="26" fillId="0" borderId="63" xfId="0" applyNumberFormat="1" applyFont="1" applyBorder="1"/>
    <xf numFmtId="181" fontId="26" fillId="0" borderId="39" xfId="0" applyNumberFormat="1" applyFont="1" applyBorder="1"/>
    <xf numFmtId="181" fontId="22" fillId="0" borderId="103" xfId="18" applyNumberFormat="1" applyFont="1" applyFill="1" applyBorder="1" applyAlignment="1">
      <alignment horizontal="right" vertical="center"/>
    </xf>
    <xf numFmtId="181" fontId="22" fillId="0" borderId="111" xfId="18" applyNumberFormat="1" applyFont="1" applyFill="1" applyBorder="1" applyAlignment="1">
      <alignment horizontal="right" vertical="center"/>
    </xf>
    <xf numFmtId="185" fontId="30" fillId="0" borderId="67" xfId="19" applyNumberFormat="1" applyFont="1" applyFill="1" applyBorder="1" applyAlignment="1">
      <alignment horizontal="right" shrinkToFit="1"/>
    </xf>
    <xf numFmtId="185" fontId="30" fillId="0" borderId="70" xfId="19" quotePrefix="1" applyNumberFormat="1" applyFont="1" applyFill="1" applyBorder="1" applyAlignment="1">
      <alignment horizontal="right" shrinkToFit="1"/>
    </xf>
    <xf numFmtId="185" fontId="30" fillId="0" borderId="73" xfId="19" quotePrefix="1" applyNumberFormat="1" applyFont="1" applyFill="1" applyBorder="1" applyAlignment="1">
      <alignment horizontal="right" shrinkToFit="1"/>
    </xf>
    <xf numFmtId="185" fontId="8" fillId="0" borderId="6" xfId="19" quotePrefix="1" applyNumberFormat="1" applyFont="1" applyFill="1" applyBorder="1" applyAlignment="1">
      <alignment horizontal="right" shrinkToFit="1"/>
    </xf>
    <xf numFmtId="184" fontId="30" fillId="0" borderId="29" xfId="18" quotePrefix="1" applyNumberFormat="1" applyFont="1" applyFill="1" applyBorder="1" applyAlignment="1">
      <alignment horizontal="right"/>
    </xf>
    <xf numFmtId="185" fontId="28" fillId="0" borderId="2" xfId="19" quotePrefix="1" applyNumberFormat="1" applyFont="1" applyFill="1" applyBorder="1" applyAlignment="1">
      <alignment horizontal="right" shrinkToFit="1"/>
    </xf>
    <xf numFmtId="0" fontId="30" fillId="0" borderId="33" xfId="19" quotePrefix="1" applyNumberFormat="1" applyFont="1" applyFill="1" applyBorder="1" applyAlignment="1">
      <alignment horizontal="right" shrinkToFit="1"/>
    </xf>
    <xf numFmtId="185" fontId="28" fillId="0" borderId="36" xfId="19" quotePrefix="1" applyNumberFormat="1" applyFont="1" applyFill="1" applyBorder="1" applyAlignment="1">
      <alignment horizontal="right" shrinkToFit="1"/>
    </xf>
    <xf numFmtId="38" fontId="21" fillId="0" borderId="0" xfId="18" applyFont="1" applyFill="1" applyAlignment="1">
      <alignment horizontal="right"/>
    </xf>
    <xf numFmtId="6" fontId="21" fillId="0" borderId="72" xfId="23" applyFont="1" applyFill="1" applyBorder="1" applyAlignment="1">
      <alignment horizontal="center" vertical="center" wrapText="1" shrinkToFit="1"/>
    </xf>
    <xf numFmtId="184" fontId="28" fillId="0" borderId="94" xfId="0" applyNumberFormat="1" applyFont="1" applyBorder="1" applyAlignment="1">
      <alignment horizontal="right" wrapText="1"/>
    </xf>
    <xf numFmtId="185" fontId="8" fillId="0" borderId="47" xfId="19" quotePrefix="1" applyNumberFormat="1" applyFont="1" applyFill="1" applyBorder="1" applyAlignment="1">
      <alignment horizontal="right" shrinkToFit="1"/>
    </xf>
    <xf numFmtId="0" fontId="30" fillId="0" borderId="19" xfId="0" applyFont="1" applyBorder="1"/>
    <xf numFmtId="185" fontId="28" fillId="0" borderId="67" xfId="19" applyNumberFormat="1" applyFont="1" applyFill="1" applyBorder="1" applyAlignment="1">
      <alignment horizontal="right" shrinkToFit="1"/>
    </xf>
    <xf numFmtId="185" fontId="8" fillId="0" borderId="65" xfId="19" quotePrefix="1" applyNumberFormat="1" applyFont="1" applyFill="1" applyBorder="1" applyAlignment="1">
      <alignment horizontal="right" shrinkToFit="1"/>
    </xf>
    <xf numFmtId="181" fontId="62" fillId="0" borderId="58" xfId="18" quotePrefix="1" applyNumberFormat="1" applyFont="1" applyFill="1" applyBorder="1" applyAlignment="1">
      <alignment horizontal="right"/>
    </xf>
    <xf numFmtId="181" fontId="21" fillId="0" borderId="94" xfId="18" applyNumberFormat="1" applyFont="1" applyFill="1" applyBorder="1" applyAlignment="1">
      <alignment horizontal="right"/>
    </xf>
    <xf numFmtId="181" fontId="21" fillId="0" borderId="66" xfId="18" quotePrefix="1" applyNumberFormat="1" applyFont="1" applyFill="1" applyBorder="1" applyAlignment="1">
      <alignment horizontal="right"/>
    </xf>
    <xf numFmtId="0" fontId="29" fillId="0" borderId="27" xfId="0" applyFont="1" applyBorder="1"/>
    <xf numFmtId="0" fontId="29" fillId="0" borderId="20" xfId="0" applyFont="1" applyBorder="1"/>
    <xf numFmtId="0" fontId="29" fillId="0" borderId="8" xfId="0" applyFont="1" applyBorder="1"/>
    <xf numFmtId="178" fontId="8" fillId="0" borderId="8" xfId="0" applyNumberFormat="1" applyFont="1" applyBorder="1" applyAlignment="1">
      <alignment wrapText="1"/>
    </xf>
    <xf numFmtId="178" fontId="8" fillId="0" borderId="27" xfId="0" applyNumberFormat="1" applyFont="1" applyBorder="1" applyAlignment="1">
      <alignment horizontal="left" wrapText="1"/>
    </xf>
    <xf numFmtId="178" fontId="26" fillId="0" borderId="76" xfId="0" applyNumberFormat="1" applyFont="1" applyBorder="1" applyAlignment="1">
      <alignment wrapText="1"/>
    </xf>
    <xf numFmtId="178" fontId="26" fillId="0" borderId="20" xfId="0" applyNumberFormat="1" applyFont="1" applyBorder="1" applyAlignment="1">
      <alignment wrapText="1"/>
    </xf>
    <xf numFmtId="0" fontId="30" fillId="0" borderId="19" xfId="0" quotePrefix="1" applyFont="1" applyBorder="1" applyAlignment="1">
      <alignment horizontal="right" vertical="center"/>
    </xf>
    <xf numFmtId="0" fontId="30" fillId="0" borderId="45" xfId="0" quotePrefix="1" applyFont="1" applyBorder="1" applyAlignment="1">
      <alignment horizontal="right" vertical="center"/>
    </xf>
    <xf numFmtId="185" fontId="30" fillId="0" borderId="53" xfId="19" applyNumberFormat="1" applyFont="1" applyFill="1" applyBorder="1" applyAlignment="1">
      <alignment horizontal="right" shrinkToFit="1"/>
    </xf>
    <xf numFmtId="185" fontId="28" fillId="0" borderId="53" xfId="19" applyNumberFormat="1" applyFont="1" applyFill="1" applyBorder="1" applyAlignment="1">
      <alignment horizontal="right" shrinkToFit="1"/>
    </xf>
    <xf numFmtId="185" fontId="30" fillId="0" borderId="43" xfId="19" applyNumberFormat="1" applyFont="1" applyFill="1" applyBorder="1" applyAlignment="1">
      <alignment horizontal="right"/>
    </xf>
    <xf numFmtId="184" fontId="30" fillId="0" borderId="43" xfId="18" applyNumberFormat="1" applyFont="1" applyFill="1" applyBorder="1" applyAlignment="1">
      <alignment horizontal="right"/>
    </xf>
    <xf numFmtId="185" fontId="28" fillId="0" borderId="4" xfId="19" quotePrefix="1" applyNumberFormat="1" applyFont="1" applyBorder="1" applyAlignment="1">
      <alignment horizontal="right" shrinkToFit="1"/>
    </xf>
    <xf numFmtId="185" fontId="28" fillId="0" borderId="45" xfId="19" applyNumberFormat="1" applyFont="1" applyFill="1" applyBorder="1" applyAlignment="1">
      <alignment horizontal="right" shrinkToFit="1"/>
    </xf>
    <xf numFmtId="185" fontId="28" fillId="0" borderId="43" xfId="19" applyNumberFormat="1" applyFont="1" applyFill="1" applyBorder="1" applyAlignment="1">
      <alignment horizontal="right" shrinkToFit="1"/>
    </xf>
    <xf numFmtId="49" fontId="30" fillId="0" borderId="52" xfId="19" quotePrefix="1" applyNumberFormat="1" applyFont="1" applyFill="1" applyBorder="1" applyAlignment="1">
      <alignment horizontal="right" shrinkToFit="1"/>
    </xf>
    <xf numFmtId="185" fontId="28" fillId="0" borderId="4" xfId="28" applyNumberFormat="1" applyFont="1" applyBorder="1" applyAlignment="1">
      <alignment horizontal="right" shrinkToFit="1"/>
    </xf>
    <xf numFmtId="185" fontId="28" fillId="0" borderId="53" xfId="28" applyNumberFormat="1" applyFont="1" applyBorder="1" applyAlignment="1">
      <alignment horizontal="right" wrapText="1"/>
    </xf>
    <xf numFmtId="185" fontId="30" fillId="0" borderId="106" xfId="19" applyNumberFormat="1" applyFont="1" applyFill="1" applyBorder="1" applyAlignment="1">
      <alignment horizontal="right" shrinkToFit="1"/>
    </xf>
    <xf numFmtId="0" fontId="59" fillId="0" borderId="75" xfId="0" applyFont="1" applyBorder="1"/>
    <xf numFmtId="181" fontId="30" fillId="6" borderId="51" xfId="18" applyNumberFormat="1" applyFont="1" applyFill="1" applyBorder="1" applyAlignment="1">
      <alignment horizontal="right" shrinkToFit="1"/>
    </xf>
    <xf numFmtId="181" fontId="30" fillId="6" borderId="43" xfId="18" applyNumberFormat="1" applyFont="1" applyFill="1" applyBorder="1" applyAlignment="1">
      <alignment horizontal="right" shrinkToFit="1"/>
    </xf>
    <xf numFmtId="185" fontId="21" fillId="0" borderId="29" xfId="0" applyNumberFormat="1" applyFont="1" applyBorder="1" applyAlignment="1">
      <alignment horizontal="right"/>
    </xf>
    <xf numFmtId="185" fontId="21" fillId="0" borderId="33" xfId="0" applyNumberFormat="1" applyFont="1" applyBorder="1" applyAlignment="1">
      <alignment horizontal="right"/>
    </xf>
    <xf numFmtId="185" fontId="27" fillId="0" borderId="2" xfId="0" applyNumberFormat="1" applyFont="1" applyBorder="1" applyAlignment="1">
      <alignment horizontal="right"/>
    </xf>
    <xf numFmtId="185" fontId="30" fillId="0" borderId="25" xfId="0" applyNumberFormat="1" applyFont="1" applyBorder="1" applyAlignment="1">
      <alignment horizontal="right"/>
    </xf>
    <xf numFmtId="185" fontId="30" fillId="0" borderId="29" xfId="0" quotePrefix="1" applyNumberFormat="1" applyFont="1" applyBorder="1" applyAlignment="1">
      <alignment horizontal="right"/>
    </xf>
    <xf numFmtId="185" fontId="27" fillId="0" borderId="25" xfId="0" applyNumberFormat="1" applyFont="1" applyBorder="1" applyAlignment="1">
      <alignment horizontal="right"/>
    </xf>
    <xf numFmtId="185" fontId="27" fillId="0" borderId="29" xfId="0" applyNumberFormat="1" applyFont="1" applyBorder="1" applyAlignment="1">
      <alignment horizontal="right"/>
    </xf>
    <xf numFmtId="185" fontId="30" fillId="0" borderId="68" xfId="0" applyNumberFormat="1" applyFont="1" applyBorder="1" applyAlignment="1">
      <alignment horizontal="right"/>
    </xf>
    <xf numFmtId="185" fontId="67" fillId="0" borderId="29" xfId="0" quotePrefix="1" applyNumberFormat="1" applyFont="1" applyBorder="1" applyAlignment="1">
      <alignment horizontal="right"/>
    </xf>
    <xf numFmtId="185" fontId="21" fillId="0" borderId="59" xfId="0" applyNumberFormat="1" applyFont="1" applyBorder="1" applyAlignment="1">
      <alignment horizontal="right"/>
    </xf>
    <xf numFmtId="185" fontId="21" fillId="0" borderId="84" xfId="0" applyNumberFormat="1" applyFont="1" applyBorder="1" applyAlignment="1">
      <alignment horizontal="right"/>
    </xf>
    <xf numFmtId="185" fontId="27" fillId="0" borderId="7" xfId="0" applyNumberFormat="1" applyFont="1" applyBorder="1" applyAlignment="1">
      <alignment horizontal="right"/>
    </xf>
    <xf numFmtId="185" fontId="30" fillId="0" borderId="84" xfId="0" applyNumberFormat="1" applyFont="1" applyBorder="1" applyAlignment="1">
      <alignment horizontal="right"/>
    </xf>
    <xf numFmtId="185" fontId="27" fillId="0" borderId="0" xfId="0" applyNumberFormat="1" applyFont="1" applyAlignment="1">
      <alignment horizontal="right"/>
    </xf>
    <xf numFmtId="185" fontId="67" fillId="0" borderId="59" xfId="0" quotePrefix="1" applyNumberFormat="1" applyFont="1" applyBorder="1" applyAlignment="1">
      <alignment horizontal="right"/>
    </xf>
    <xf numFmtId="185" fontId="30" fillId="0" borderId="69" xfId="0" applyNumberFormat="1" applyFont="1" applyBorder="1" applyAlignment="1">
      <alignment horizontal="right"/>
    </xf>
    <xf numFmtId="185" fontId="27" fillId="0" borderId="59" xfId="0" applyNumberFormat="1" applyFont="1" applyBorder="1" applyAlignment="1">
      <alignment horizontal="right"/>
    </xf>
    <xf numFmtId="185" fontId="21" fillId="0" borderId="43" xfId="0" applyNumberFormat="1" applyFont="1" applyBorder="1" applyAlignment="1">
      <alignment horizontal="right"/>
    </xf>
    <xf numFmtId="185" fontId="21" fillId="0" borderId="52" xfId="0" applyNumberFormat="1" applyFont="1" applyBorder="1" applyAlignment="1">
      <alignment horizontal="right"/>
    </xf>
    <xf numFmtId="185" fontId="27" fillId="0" borderId="4" xfId="0" applyNumberFormat="1" applyFont="1" applyBorder="1" applyAlignment="1">
      <alignment horizontal="right"/>
    </xf>
    <xf numFmtId="185" fontId="30" fillId="0" borderId="45" xfId="0" applyNumberFormat="1" applyFont="1" applyBorder="1" applyAlignment="1">
      <alignment horizontal="right"/>
    </xf>
    <xf numFmtId="185" fontId="27" fillId="0" borderId="45" xfId="0" applyNumberFormat="1" applyFont="1" applyBorder="1" applyAlignment="1">
      <alignment horizontal="right"/>
    </xf>
    <xf numFmtId="185" fontId="67" fillId="0" borderId="43" xfId="0" quotePrefix="1" applyNumberFormat="1" applyFont="1" applyBorder="1" applyAlignment="1">
      <alignment horizontal="right"/>
    </xf>
    <xf numFmtId="185" fontId="28" fillId="0" borderId="45" xfId="0" applyNumberFormat="1" applyFont="1" applyBorder="1" applyAlignment="1">
      <alignment horizontal="right"/>
    </xf>
    <xf numFmtId="185" fontId="27" fillId="0" borderId="43" xfId="0" applyNumberFormat="1" applyFont="1" applyBorder="1" applyAlignment="1">
      <alignment horizontal="right"/>
    </xf>
    <xf numFmtId="185" fontId="30" fillId="0" borderId="63" xfId="0" applyNumberFormat="1" applyFont="1" applyBorder="1" applyAlignment="1">
      <alignment horizontal="right"/>
    </xf>
    <xf numFmtId="3" fontId="26" fillId="0" borderId="52" xfId="0" applyNumberFormat="1" applyFont="1" applyBorder="1"/>
    <xf numFmtId="184" fontId="21" fillId="0" borderId="58" xfId="0" quotePrefix="1" applyNumberFormat="1" applyFont="1" applyBorder="1" applyAlignment="1">
      <alignment horizontal="right"/>
    </xf>
    <xf numFmtId="0" fontId="21" fillId="0" borderId="0" xfId="0" applyFont="1" applyAlignment="1">
      <alignment horizontal="left" vertical="center"/>
    </xf>
    <xf numFmtId="0" fontId="81" fillId="0" borderId="20" xfId="0" applyFont="1" applyBorder="1" applyAlignment="1">
      <alignment vertical="center"/>
    </xf>
    <xf numFmtId="0" fontId="21" fillId="0" borderId="7" xfId="0" applyFont="1" applyBorder="1" applyAlignment="1">
      <alignment vertical="center" wrapText="1"/>
    </xf>
    <xf numFmtId="0" fontId="21" fillId="0" borderId="26" xfId="0" applyFont="1" applyBorder="1" applyAlignment="1">
      <alignment vertical="center" wrapText="1"/>
    </xf>
    <xf numFmtId="0" fontId="21" fillId="0" borderId="7" xfId="0" applyFont="1" applyBorder="1" applyAlignment="1">
      <alignment vertical="center"/>
    </xf>
    <xf numFmtId="0" fontId="21" fillId="0" borderId="26" xfId="0" applyFont="1" applyBorder="1" applyAlignment="1">
      <alignment vertical="center"/>
    </xf>
    <xf numFmtId="0" fontId="21" fillId="0" borderId="20" xfId="0" applyFont="1" applyBorder="1" applyAlignment="1">
      <alignment vertical="center"/>
    </xf>
    <xf numFmtId="0" fontId="27" fillId="0" borderId="20" xfId="0" applyFont="1" applyBorder="1" applyAlignment="1">
      <alignment vertical="center"/>
    </xf>
    <xf numFmtId="0" fontId="27" fillId="0" borderId="7" xfId="0" applyFont="1" applyBorder="1" applyAlignment="1">
      <alignment vertical="center"/>
    </xf>
    <xf numFmtId="0" fontId="27" fillId="0" borderId="26" xfId="0" applyFont="1" applyBorder="1" applyAlignment="1">
      <alignment vertical="center"/>
    </xf>
    <xf numFmtId="185" fontId="28" fillId="7" borderId="67" xfId="19" applyNumberFormat="1" applyFont="1" applyFill="1" applyBorder="1" applyAlignment="1">
      <alignment horizontal="right" shrinkToFit="1"/>
    </xf>
    <xf numFmtId="185" fontId="30" fillId="7" borderId="58" xfId="19" applyNumberFormat="1" applyFont="1" applyFill="1" applyBorder="1" applyAlignment="1">
      <alignment horizontal="right" shrinkToFit="1"/>
    </xf>
    <xf numFmtId="185" fontId="62" fillId="0" borderId="58" xfId="19" applyNumberFormat="1" applyFont="1" applyFill="1" applyBorder="1" applyAlignment="1">
      <alignment horizontal="right" shrinkToFit="1"/>
    </xf>
    <xf numFmtId="0" fontId="26" fillId="0" borderId="21" xfId="0" applyFont="1" applyBorder="1" applyAlignment="1">
      <alignment horizontal="center" vertical="center"/>
    </xf>
    <xf numFmtId="0" fontId="26" fillId="0" borderId="6" xfId="0" applyFont="1" applyBorder="1" applyAlignment="1">
      <alignment horizontal="center" vertical="center"/>
    </xf>
    <xf numFmtId="0" fontId="82" fillId="0" borderId="0" xfId="0" applyFont="1" applyAlignment="1">
      <alignment horizontal="left" vertical="center"/>
    </xf>
    <xf numFmtId="0" fontId="84" fillId="0" borderId="0" xfId="0" applyFont="1"/>
    <xf numFmtId="0" fontId="6" fillId="0" borderId="0" xfId="0" applyFont="1" applyAlignment="1">
      <alignment horizontal="center" vertical="center"/>
    </xf>
    <xf numFmtId="0" fontId="6" fillId="0" borderId="0" xfId="0" applyFont="1" applyAlignment="1">
      <alignment horizontal="left" vertical="center"/>
    </xf>
    <xf numFmtId="0" fontId="85" fillId="0" borderId="0" xfId="0" applyFont="1" applyAlignment="1">
      <alignment vertical="center"/>
    </xf>
    <xf numFmtId="0" fontId="86" fillId="0" borderId="0" xfId="0" applyFont="1" applyAlignment="1">
      <alignment vertical="center"/>
    </xf>
    <xf numFmtId="0" fontId="32" fillId="0" borderId="0" xfId="0" applyFont="1" applyAlignment="1">
      <alignment vertical="center"/>
    </xf>
    <xf numFmtId="0" fontId="87" fillId="0" borderId="0" xfId="0" applyFont="1" applyAlignment="1">
      <alignment horizontal="right" vertical="center"/>
    </xf>
    <xf numFmtId="0" fontId="26" fillId="0" borderId="8" xfId="0" applyFont="1" applyBorder="1" applyAlignment="1">
      <alignment vertical="center"/>
    </xf>
    <xf numFmtId="0" fontId="26" fillId="0" borderId="23" xfId="0" applyFont="1" applyBorder="1" applyAlignment="1">
      <alignment vertical="center"/>
    </xf>
    <xf numFmtId="0" fontId="87" fillId="0" borderId="19" xfId="0" applyFont="1" applyBorder="1" applyAlignment="1">
      <alignment vertical="center"/>
    </xf>
    <xf numFmtId="184" fontId="26" fillId="0" borderId="0" xfId="0" applyNumberFormat="1" applyFont="1" applyAlignment="1">
      <alignment horizontal="right" vertical="center"/>
    </xf>
    <xf numFmtId="184" fontId="26" fillId="0" borderId="11" xfId="0" applyNumberFormat="1" applyFont="1" applyBorder="1" applyAlignment="1">
      <alignment horizontal="right" vertical="center"/>
    </xf>
    <xf numFmtId="190" fontId="19" fillId="0" borderId="0" xfId="0" applyNumberFormat="1" applyFont="1"/>
    <xf numFmtId="184" fontId="26" fillId="0" borderId="18" xfId="0" applyNumberFormat="1" applyFont="1" applyBorder="1" applyAlignment="1">
      <alignment horizontal="right" vertical="center"/>
    </xf>
    <xf numFmtId="0" fontId="87" fillId="0" borderId="0" xfId="0" applyFont="1" applyAlignment="1">
      <alignment vertical="center"/>
    </xf>
    <xf numFmtId="184" fontId="61" fillId="0" borderId="0" xfId="0" applyNumberFormat="1" applyFont="1" applyAlignment="1">
      <alignment horizontal="right" vertical="center"/>
    </xf>
    <xf numFmtId="0" fontId="87" fillId="0" borderId="21" xfId="0" applyFont="1" applyBorder="1" applyAlignment="1">
      <alignment vertical="center"/>
    </xf>
    <xf numFmtId="0" fontId="26" fillId="0" borderId="6" xfId="0" applyFont="1" applyBorder="1" applyAlignment="1">
      <alignment vertical="center"/>
    </xf>
    <xf numFmtId="0" fontId="87" fillId="0" borderId="20" xfId="0" applyFont="1" applyBorder="1" applyAlignment="1">
      <alignment horizontal="center" vertical="center"/>
    </xf>
    <xf numFmtId="0" fontId="26" fillId="0" borderId="7" xfId="0" applyFont="1" applyBorder="1" applyAlignment="1">
      <alignment horizontal="center" vertical="center"/>
    </xf>
    <xf numFmtId="184" fontId="26" fillId="0" borderId="7" xfId="0" applyNumberFormat="1" applyFont="1" applyBorder="1" applyAlignment="1">
      <alignment horizontal="right" vertical="center"/>
    </xf>
    <xf numFmtId="184" fontId="26" fillId="0" borderId="17" xfId="0" applyNumberFormat="1" applyFont="1" applyBorder="1" applyAlignment="1">
      <alignment horizontal="right" vertical="center"/>
    </xf>
    <xf numFmtId="0" fontId="87" fillId="0" borderId="0" xfId="0" applyFont="1" applyAlignment="1">
      <alignment horizontal="left" vertical="center"/>
    </xf>
    <xf numFmtId="0" fontId="83" fillId="0" borderId="0" xfId="0" applyFont="1" applyAlignment="1">
      <alignment horizontal="left" vertical="center"/>
    </xf>
    <xf numFmtId="0" fontId="83" fillId="0" borderId="0" xfId="0" applyFont="1" applyAlignment="1">
      <alignment vertical="center"/>
    </xf>
    <xf numFmtId="184" fontId="19" fillId="0" borderId="0" xfId="0" applyNumberFormat="1" applyFont="1"/>
    <xf numFmtId="6" fontId="21" fillId="0" borderId="53" xfId="23" applyFont="1" applyFill="1" applyBorder="1" applyAlignment="1">
      <alignment horizontal="center" vertical="center" wrapText="1" shrinkToFit="1"/>
    </xf>
    <xf numFmtId="6" fontId="21" fillId="0" borderId="23" xfId="23" applyFont="1" applyFill="1" applyBorder="1" applyAlignment="1">
      <alignment horizontal="center" vertical="center" wrapText="1" shrinkToFit="1"/>
    </xf>
    <xf numFmtId="183" fontId="0" fillId="0" borderId="0" xfId="0" applyNumberFormat="1"/>
    <xf numFmtId="185" fontId="28" fillId="0" borderId="7" xfId="28" applyNumberFormat="1" applyFont="1" applyFill="1" applyBorder="1" applyAlignment="1">
      <alignment horizontal="right" shrinkToFit="1"/>
    </xf>
    <xf numFmtId="178" fontId="30" fillId="0" borderId="30" xfId="0" applyNumberFormat="1" applyFont="1" applyBorder="1" applyAlignment="1">
      <alignment wrapText="1"/>
    </xf>
    <xf numFmtId="178" fontId="30" fillId="0" borderId="49" xfId="0" applyNumberFormat="1" applyFont="1" applyBorder="1" applyAlignment="1">
      <alignment wrapText="1"/>
    </xf>
    <xf numFmtId="178" fontId="8" fillId="0" borderId="20" xfId="0" applyNumberFormat="1" applyFont="1" applyBorder="1" applyAlignment="1">
      <alignment horizontal="left" wrapText="1"/>
    </xf>
    <xf numFmtId="178" fontId="8" fillId="0" borderId="8" xfId="0" applyNumberFormat="1" applyFont="1" applyBorder="1" applyAlignment="1">
      <alignment horizontal="left" wrapText="1"/>
    </xf>
    <xf numFmtId="178" fontId="26" fillId="0" borderId="87" xfId="0" applyNumberFormat="1" applyFont="1" applyBorder="1" applyAlignment="1">
      <alignment wrapText="1"/>
    </xf>
    <xf numFmtId="186" fontId="30" fillId="0" borderId="29" xfId="0" quotePrefix="1" applyNumberFormat="1" applyFont="1" applyBorder="1" applyAlignment="1">
      <alignment horizontal="right"/>
    </xf>
    <xf numFmtId="185" fontId="30" fillId="7" borderId="29" xfId="0" applyNumberFormat="1" applyFont="1" applyFill="1" applyBorder="1" applyAlignment="1">
      <alignment horizontal="right"/>
    </xf>
    <xf numFmtId="188" fontId="79" fillId="0" borderId="2" xfId="0" quotePrefix="1" applyNumberFormat="1" applyFont="1" applyBorder="1" applyAlignment="1">
      <alignment horizontal="right"/>
    </xf>
    <xf numFmtId="185" fontId="62" fillId="0" borderId="29" xfId="0" quotePrefix="1" applyNumberFormat="1" applyFont="1" applyBorder="1" applyAlignment="1">
      <alignment horizontal="right"/>
    </xf>
    <xf numFmtId="0" fontId="26" fillId="0" borderId="25" xfId="0" applyFont="1" applyBorder="1"/>
    <xf numFmtId="0" fontId="88" fillId="0" borderId="20" xfId="0" applyFont="1" applyBorder="1" applyAlignment="1">
      <alignment vertical="center"/>
    </xf>
    <xf numFmtId="181" fontId="30" fillId="7" borderId="29" xfId="18" applyNumberFormat="1" applyFont="1" applyFill="1" applyBorder="1" applyAlignment="1">
      <alignment horizontal="right"/>
    </xf>
    <xf numFmtId="0" fontId="19" fillId="0" borderId="0" xfId="0" applyFont="1" applyFill="1"/>
    <xf numFmtId="184" fontId="28" fillId="0" borderId="53" xfId="0" applyNumberFormat="1" applyFont="1" applyFill="1" applyBorder="1" applyAlignment="1">
      <alignment horizontal="right" wrapText="1"/>
    </xf>
    <xf numFmtId="185" fontId="21" fillId="0" borderId="43" xfId="0" applyNumberFormat="1" applyFont="1" applyFill="1" applyBorder="1" applyAlignment="1">
      <alignment horizontal="right"/>
    </xf>
    <xf numFmtId="185" fontId="21" fillId="0" borderId="52" xfId="0" applyNumberFormat="1" applyFont="1" applyFill="1" applyBorder="1" applyAlignment="1">
      <alignment horizontal="right"/>
    </xf>
    <xf numFmtId="185" fontId="27" fillId="0" borderId="4" xfId="0" applyNumberFormat="1" applyFont="1" applyFill="1" applyBorder="1" applyAlignment="1">
      <alignment horizontal="right"/>
    </xf>
    <xf numFmtId="185" fontId="30" fillId="0" borderId="45" xfId="0" applyNumberFormat="1" applyFont="1" applyFill="1" applyBorder="1" applyAlignment="1">
      <alignment horizontal="right"/>
    </xf>
    <xf numFmtId="185" fontId="27" fillId="0" borderId="53" xfId="0" applyNumberFormat="1" applyFont="1" applyFill="1" applyBorder="1" applyAlignment="1">
      <alignment horizontal="right"/>
    </xf>
    <xf numFmtId="185" fontId="30" fillId="0" borderId="43" xfId="0" applyNumberFormat="1" applyFont="1" applyFill="1" applyBorder="1" applyAlignment="1">
      <alignment horizontal="right"/>
    </xf>
    <xf numFmtId="186" fontId="30" fillId="0" borderId="43" xfId="0" quotePrefix="1" applyNumberFormat="1" applyFont="1" applyFill="1" applyBorder="1" applyAlignment="1">
      <alignment horizontal="right"/>
    </xf>
    <xf numFmtId="186" fontId="30" fillId="0" borderId="43" xfId="0" applyNumberFormat="1" applyFont="1" applyFill="1" applyBorder="1" applyAlignment="1">
      <alignment horizontal="right"/>
    </xf>
    <xf numFmtId="185" fontId="30" fillId="0" borderId="52" xfId="0" applyNumberFormat="1" applyFont="1" applyFill="1" applyBorder="1" applyAlignment="1">
      <alignment horizontal="right"/>
    </xf>
    <xf numFmtId="188" fontId="79" fillId="0" borderId="4" xfId="0" quotePrefix="1" applyNumberFormat="1" applyFont="1" applyFill="1" applyBorder="1" applyAlignment="1">
      <alignment horizontal="right"/>
    </xf>
    <xf numFmtId="185" fontId="27" fillId="0" borderId="45" xfId="0" applyNumberFormat="1" applyFont="1" applyFill="1" applyBorder="1" applyAlignment="1">
      <alignment horizontal="right"/>
    </xf>
    <xf numFmtId="185" fontId="28" fillId="0" borderId="45" xfId="0" applyNumberFormat="1" applyFont="1" applyFill="1" applyBorder="1" applyAlignment="1">
      <alignment horizontal="right"/>
    </xf>
    <xf numFmtId="185" fontId="28" fillId="0" borderId="43" xfId="0" quotePrefix="1" applyNumberFormat="1" applyFont="1" applyFill="1" applyBorder="1" applyAlignment="1">
      <alignment horizontal="right"/>
    </xf>
    <xf numFmtId="185" fontId="27" fillId="0" borderId="43" xfId="0" applyNumberFormat="1" applyFont="1" applyFill="1" applyBorder="1" applyAlignment="1">
      <alignment horizontal="right"/>
    </xf>
    <xf numFmtId="185" fontId="30" fillId="0" borderId="63" xfId="0" applyNumberFormat="1" applyFont="1" applyFill="1" applyBorder="1" applyAlignment="1">
      <alignment horizontal="right"/>
    </xf>
    <xf numFmtId="184" fontId="28" fillId="0" borderId="47" xfId="0" quotePrefix="1" applyNumberFormat="1" applyFont="1" applyFill="1" applyBorder="1" applyAlignment="1">
      <alignment horizontal="right" shrinkToFit="1"/>
    </xf>
    <xf numFmtId="0" fontId="21" fillId="0" borderId="45" xfId="0" applyFont="1" applyFill="1" applyBorder="1" applyAlignment="1">
      <alignment horizontal="left" shrinkToFit="1"/>
    </xf>
    <xf numFmtId="185" fontId="27" fillId="0" borderId="4" xfId="0" applyNumberFormat="1" applyFont="1" applyFill="1" applyBorder="1" applyAlignment="1">
      <alignment horizontal="right" shrinkToFit="1"/>
    </xf>
    <xf numFmtId="0" fontId="26" fillId="0" borderId="0" xfId="0" applyFont="1" applyFill="1"/>
    <xf numFmtId="0" fontId="29" fillId="0" borderId="0" xfId="0" applyFont="1" applyFill="1"/>
    <xf numFmtId="184" fontId="28" fillId="0" borderId="56" xfId="0" applyNumberFormat="1" applyFont="1" applyFill="1" applyBorder="1" applyAlignment="1">
      <alignment horizontal="right" wrapText="1"/>
    </xf>
    <xf numFmtId="185" fontId="30" fillId="0" borderId="58" xfId="0" applyNumberFormat="1" applyFont="1" applyFill="1" applyBorder="1" applyAlignment="1">
      <alignment horizontal="right"/>
    </xf>
    <xf numFmtId="185" fontId="30" fillId="0" borderId="73" xfId="0" applyNumberFormat="1" applyFont="1" applyFill="1" applyBorder="1" applyAlignment="1">
      <alignment horizontal="right"/>
    </xf>
    <xf numFmtId="185" fontId="28" fillId="0" borderId="70" xfId="0" applyNumberFormat="1" applyFont="1" applyFill="1" applyBorder="1" applyAlignment="1">
      <alignment horizontal="right"/>
    </xf>
    <xf numFmtId="185" fontId="26" fillId="0" borderId="70" xfId="0" applyNumberFormat="1" applyFont="1" applyFill="1" applyBorder="1" applyAlignment="1">
      <alignment horizontal="right"/>
    </xf>
    <xf numFmtId="185" fontId="28" fillId="0" borderId="67" xfId="0" applyNumberFormat="1" applyFont="1" applyFill="1" applyBorder="1" applyAlignment="1">
      <alignment horizontal="right"/>
    </xf>
    <xf numFmtId="185" fontId="26" fillId="0" borderId="58" xfId="0" applyNumberFormat="1" applyFont="1" applyFill="1" applyBorder="1" applyAlignment="1">
      <alignment horizontal="right"/>
    </xf>
    <xf numFmtId="185" fontId="26" fillId="0" borderId="73" xfId="0" applyNumberFormat="1" applyFont="1" applyFill="1" applyBorder="1" applyAlignment="1">
      <alignment horizontal="right"/>
    </xf>
    <xf numFmtId="184" fontId="28" fillId="0" borderId="58" xfId="0" applyNumberFormat="1" applyFont="1" applyFill="1" applyBorder="1" applyAlignment="1">
      <alignment horizontal="right"/>
    </xf>
    <xf numFmtId="185" fontId="30" fillId="0" borderId="67" xfId="0" applyNumberFormat="1" applyFont="1" applyFill="1" applyBorder="1" applyAlignment="1">
      <alignment horizontal="right"/>
    </xf>
    <xf numFmtId="185" fontId="28" fillId="0" borderId="58" xfId="0" applyNumberFormat="1" applyFont="1" applyFill="1" applyBorder="1" applyAlignment="1">
      <alignment horizontal="right"/>
    </xf>
    <xf numFmtId="185" fontId="28" fillId="0" borderId="65" xfId="0" applyNumberFormat="1" applyFont="1" applyFill="1" applyBorder="1" applyAlignment="1">
      <alignment horizontal="right" wrapText="1"/>
    </xf>
    <xf numFmtId="184" fontId="28" fillId="0" borderId="0" xfId="0" applyNumberFormat="1" applyFont="1" applyFill="1" applyAlignment="1">
      <alignment horizontal="right" shrinkToFit="1"/>
    </xf>
    <xf numFmtId="0" fontId="26" fillId="0" borderId="0" xfId="0" applyFont="1" applyFill="1" applyAlignment="1">
      <alignment horizontal="left" vertical="top" shrinkToFit="1"/>
    </xf>
    <xf numFmtId="0" fontId="19" fillId="0" borderId="0" xfId="0" applyFont="1" applyFill="1" applyAlignment="1">
      <alignment horizontal="left" vertical="top" wrapText="1"/>
    </xf>
    <xf numFmtId="0" fontId="1" fillId="0" borderId="0" xfId="0" applyFont="1" applyFill="1" applyAlignment="1">
      <alignment horizontal="left" indent="4"/>
    </xf>
    <xf numFmtId="184" fontId="28" fillId="0" borderId="23" xfId="0" applyNumberFormat="1" applyFont="1" applyFill="1" applyBorder="1" applyAlignment="1">
      <alignment horizontal="right" wrapText="1"/>
    </xf>
    <xf numFmtId="185" fontId="30" fillId="0" borderId="59" xfId="19" quotePrefix="1" applyNumberFormat="1" applyFont="1" applyFill="1" applyBorder="1" applyAlignment="1">
      <alignment horizontal="right"/>
    </xf>
    <xf numFmtId="185" fontId="30" fillId="0" borderId="84" xfId="19" applyNumberFormat="1" applyFont="1" applyFill="1" applyBorder="1" applyAlignment="1">
      <alignment horizontal="right" shrinkToFit="1"/>
    </xf>
    <xf numFmtId="185" fontId="28" fillId="0" borderId="23" xfId="28" applyNumberFormat="1" applyFont="1" applyFill="1" applyBorder="1" applyAlignment="1">
      <alignment horizontal="right" wrapText="1"/>
    </xf>
    <xf numFmtId="185" fontId="30" fillId="0" borderId="4" xfId="19" applyNumberFormat="1" applyFont="1" applyFill="1" applyBorder="1" applyAlignment="1">
      <alignment horizontal="right" shrinkToFit="1"/>
    </xf>
    <xf numFmtId="185" fontId="28" fillId="0" borderId="51" xfId="19" applyNumberFormat="1" applyFont="1" applyFill="1" applyBorder="1" applyAlignment="1">
      <alignment horizontal="right" shrinkToFit="1"/>
    </xf>
    <xf numFmtId="185" fontId="30" fillId="0" borderId="51" xfId="19" applyNumberFormat="1" applyFont="1" applyFill="1" applyBorder="1" applyAlignment="1">
      <alignment horizontal="right" shrinkToFit="1"/>
    </xf>
    <xf numFmtId="185" fontId="30" fillId="0" borderId="43" xfId="19" quotePrefix="1" applyNumberFormat="1" applyFont="1" applyFill="1" applyBorder="1" applyAlignment="1">
      <alignment horizontal="right" shrinkToFit="1"/>
    </xf>
    <xf numFmtId="184" fontId="21" fillId="0" borderId="43" xfId="0" quotePrefix="1" applyNumberFormat="1" applyFont="1" applyFill="1" applyBorder="1" applyAlignment="1">
      <alignment horizontal="right"/>
    </xf>
    <xf numFmtId="0" fontId="4" fillId="0" borderId="0" xfId="0" applyFont="1" applyFill="1" applyAlignment="1">
      <alignment horizontal="right" vertical="center"/>
    </xf>
    <xf numFmtId="0" fontId="21" fillId="0" borderId="0" xfId="0" applyFont="1" applyFill="1" applyAlignment="1">
      <alignment vertical="center"/>
    </xf>
    <xf numFmtId="181" fontId="53" fillId="0" borderId="43" xfId="18" applyNumberFormat="1" applyFont="1" applyFill="1" applyBorder="1" applyAlignment="1">
      <alignment horizontal="right"/>
    </xf>
    <xf numFmtId="181" fontId="21" fillId="0" borderId="52" xfId="18" quotePrefix="1" applyNumberFormat="1" applyFont="1" applyFill="1" applyBorder="1" applyAlignment="1">
      <alignment horizontal="right"/>
    </xf>
    <xf numFmtId="0" fontId="21" fillId="0" borderId="0" xfId="0" applyFont="1" applyFill="1"/>
    <xf numFmtId="0" fontId="4" fillId="0" borderId="0" xfId="0" applyFont="1" applyFill="1"/>
    <xf numFmtId="49" fontId="21" fillId="0" borderId="4" xfId="0" applyNumberFormat="1" applyFont="1" applyFill="1" applyBorder="1" applyAlignment="1">
      <alignment horizontal="center" vertical="center" wrapText="1" shrinkToFit="1"/>
    </xf>
    <xf numFmtId="38" fontId="30" fillId="0" borderId="43" xfId="18" quotePrefix="1" applyFont="1" applyFill="1" applyBorder="1" applyAlignment="1">
      <alignment horizontal="right"/>
    </xf>
    <xf numFmtId="181" fontId="62" fillId="0" borderId="43" xfId="18" quotePrefix="1" applyNumberFormat="1" applyFont="1" applyFill="1" applyBorder="1" applyAlignment="1">
      <alignment horizontal="right"/>
    </xf>
    <xf numFmtId="181" fontId="30" fillId="0" borderId="52" xfId="18" applyNumberFormat="1" applyFont="1" applyFill="1" applyBorder="1" applyAlignment="1">
      <alignment horizontal="right"/>
    </xf>
    <xf numFmtId="181" fontId="52" fillId="0" borderId="43" xfId="18" applyNumberFormat="1" applyFont="1" applyFill="1" applyBorder="1" applyAlignment="1">
      <alignment horizontal="right"/>
    </xf>
    <xf numFmtId="181" fontId="30" fillId="0" borderId="64" xfId="18" applyNumberFormat="1" applyFont="1" applyFill="1" applyBorder="1" applyAlignment="1">
      <alignment horizontal="right"/>
    </xf>
    <xf numFmtId="181" fontId="30" fillId="0" borderId="4" xfId="18" applyNumberFormat="1" applyFont="1" applyFill="1" applyBorder="1" applyAlignment="1">
      <alignment horizontal="right"/>
    </xf>
    <xf numFmtId="49" fontId="21" fillId="0" borderId="8" xfId="0" applyNumberFormat="1" applyFont="1" applyBorder="1" applyAlignment="1">
      <alignment horizontal="right" shrinkToFit="1"/>
    </xf>
    <xf numFmtId="49" fontId="21" fillId="0" borderId="21" xfId="0" applyNumberFormat="1" applyFont="1" applyBorder="1" applyAlignment="1">
      <alignment horizontal="right" shrinkToFit="1"/>
    </xf>
    <xf numFmtId="6" fontId="21" fillId="0" borderId="9" xfId="23" applyFont="1" applyFill="1" applyBorder="1" applyAlignment="1">
      <alignment horizontal="center" vertical="center" shrinkToFit="1"/>
    </xf>
    <xf numFmtId="6" fontId="21" fillId="0" borderId="35" xfId="23" applyFont="1" applyFill="1" applyBorder="1" applyAlignment="1">
      <alignment horizontal="center" vertical="center" shrinkToFit="1"/>
    </xf>
    <xf numFmtId="6" fontId="21" fillId="0" borderId="23" xfId="23" applyFont="1" applyFill="1" applyBorder="1" applyAlignment="1">
      <alignment horizontal="center" vertical="center" shrinkToFit="1"/>
    </xf>
    <xf numFmtId="0" fontId="19" fillId="0" borderId="6" xfId="0" applyFont="1" applyBorder="1" applyAlignment="1">
      <alignment horizontal="center"/>
    </xf>
    <xf numFmtId="6" fontId="21" fillId="0" borderId="56" xfId="23" applyFont="1" applyFill="1" applyBorder="1" applyAlignment="1">
      <alignment horizontal="center" vertical="center" shrinkToFit="1"/>
    </xf>
    <xf numFmtId="0" fontId="19" fillId="0" borderId="72" xfId="0" applyFont="1" applyBorder="1" applyAlignment="1">
      <alignment horizontal="center"/>
    </xf>
    <xf numFmtId="6" fontId="21" fillId="0" borderId="53" xfId="23" applyFont="1" applyFill="1" applyBorder="1" applyAlignment="1">
      <alignment horizontal="center" vertical="center" shrinkToFit="1"/>
    </xf>
    <xf numFmtId="6" fontId="21" fillId="0" borderId="82" xfId="23" applyFont="1" applyFill="1" applyBorder="1" applyAlignment="1">
      <alignment horizontal="center" vertical="center" shrinkToFit="1"/>
    </xf>
    <xf numFmtId="0" fontId="19" fillId="0" borderId="82" xfId="0" applyFont="1" applyBorder="1" applyAlignment="1">
      <alignment horizontal="center"/>
    </xf>
    <xf numFmtId="6" fontId="21" fillId="0" borderId="72" xfId="23" applyFont="1" applyFill="1" applyBorder="1" applyAlignment="1">
      <alignment horizontal="center" vertical="center" shrinkToFit="1"/>
    </xf>
    <xf numFmtId="0" fontId="54" fillId="0" borderId="0" xfId="0" applyFont="1" applyAlignment="1">
      <alignment horizontal="left" vertical="top" shrinkToFit="1"/>
    </xf>
    <xf numFmtId="0" fontId="26" fillId="0" borderId="0" xfId="0" applyFont="1" applyAlignment="1">
      <alignment horizontal="left" vertical="top" shrinkToFit="1"/>
    </xf>
    <xf numFmtId="0" fontId="54" fillId="0" borderId="0" xfId="0" applyFont="1" applyAlignment="1">
      <alignment horizontal="left"/>
    </xf>
    <xf numFmtId="0" fontId="26" fillId="0" borderId="0" xfId="0" applyFont="1" applyAlignment="1">
      <alignment horizontal="left"/>
    </xf>
    <xf numFmtId="6" fontId="21" fillId="0" borderId="9" xfId="23" applyFont="1" applyFill="1" applyBorder="1" applyAlignment="1">
      <alignment horizontal="center" vertical="center" wrapText="1" shrinkToFit="1"/>
    </xf>
    <xf numFmtId="0" fontId="19" fillId="0" borderId="35" xfId="0" applyFont="1" applyBorder="1" applyAlignment="1">
      <alignment horizontal="center"/>
    </xf>
    <xf numFmtId="0" fontId="54" fillId="0" borderId="0" xfId="0" applyFont="1" applyAlignment="1">
      <alignment wrapText="1"/>
    </xf>
    <xf numFmtId="0" fontId="26" fillId="0" borderId="0" xfId="0" applyFont="1" applyAlignment="1">
      <alignment wrapText="1"/>
    </xf>
    <xf numFmtId="0" fontId="54" fillId="0" borderId="0" xfId="0" applyFont="1" applyAlignment="1">
      <alignment vertical="center" wrapText="1"/>
    </xf>
    <xf numFmtId="0" fontId="26" fillId="0" borderId="0" xfId="0" applyFont="1" applyAlignment="1">
      <alignment vertical="center" wrapText="1"/>
    </xf>
    <xf numFmtId="6" fontId="4" fillId="0" borderId="72" xfId="23" applyFont="1" applyFill="1" applyBorder="1" applyAlignment="1">
      <alignment horizontal="center" vertical="center" shrinkToFit="1"/>
    </xf>
    <xf numFmtId="6" fontId="21" fillId="0" borderId="53" xfId="23" applyFont="1" applyFill="1" applyBorder="1" applyAlignment="1">
      <alignment horizontal="center" vertical="center" wrapText="1" shrinkToFit="1"/>
    </xf>
    <xf numFmtId="0" fontId="19" fillId="0" borderId="82" xfId="0" applyFont="1" applyFill="1" applyBorder="1" applyAlignment="1">
      <alignment horizontal="center"/>
    </xf>
    <xf numFmtId="0" fontId="27" fillId="0" borderId="0" xfId="0" applyFont="1" applyAlignment="1">
      <alignment horizontal="left" vertical="center" indent="1"/>
    </xf>
    <xf numFmtId="6" fontId="21" fillId="0" borderId="23" xfId="23" applyFont="1" applyFill="1" applyBorder="1" applyAlignment="1">
      <alignment horizontal="center" vertical="center" wrapText="1" shrinkToFit="1"/>
    </xf>
    <xf numFmtId="49" fontId="42" fillId="0" borderId="20" xfId="0" applyNumberFormat="1" applyFont="1" applyBorder="1" applyAlignment="1">
      <alignment horizontal="center" vertical="center"/>
    </xf>
    <xf numFmtId="49" fontId="42" fillId="0" borderId="7" xfId="0" applyNumberFormat="1" applyFont="1" applyBorder="1" applyAlignment="1">
      <alignment horizontal="center" vertical="center"/>
    </xf>
    <xf numFmtId="49" fontId="42" fillId="0" borderId="26" xfId="0" applyNumberFormat="1" applyFont="1" applyBorder="1" applyAlignment="1">
      <alignment horizontal="center" vertical="center"/>
    </xf>
    <xf numFmtId="49" fontId="43" fillId="0" borderId="17" xfId="0" applyNumberFormat="1" applyFont="1" applyBorder="1" applyAlignment="1">
      <alignment horizontal="center" vertical="center"/>
    </xf>
    <xf numFmtId="0" fontId="0" fillId="0" borderId="17" xfId="0" applyBorder="1" applyAlignment="1">
      <alignment horizontal="center" vertical="center"/>
    </xf>
    <xf numFmtId="49" fontId="43" fillId="0" borderId="20" xfId="0" applyNumberFormat="1" applyFont="1" applyBorder="1" applyAlignment="1">
      <alignment horizontal="center" vertical="center"/>
    </xf>
    <xf numFmtId="49" fontId="43" fillId="0" borderId="7" xfId="0" applyNumberFormat="1" applyFont="1" applyBorder="1" applyAlignment="1">
      <alignment horizontal="center" vertical="center"/>
    </xf>
    <xf numFmtId="49" fontId="43" fillId="0" borderId="26" xfId="0" applyNumberFormat="1" applyFont="1" applyBorder="1" applyAlignment="1">
      <alignment horizontal="center" vertical="center"/>
    </xf>
    <xf numFmtId="49" fontId="21" fillId="0" borderId="55" xfId="0" applyNumberFormat="1" applyFont="1" applyBorder="1" applyAlignment="1">
      <alignment horizontal="right" shrinkToFit="1"/>
    </xf>
    <xf numFmtId="49" fontId="21" fillId="0" borderId="89" xfId="0" applyNumberFormat="1" applyFont="1" applyBorder="1" applyAlignment="1">
      <alignment horizontal="right" shrinkToFit="1"/>
    </xf>
    <xf numFmtId="6" fontId="21" fillId="0" borderId="56" xfId="23" applyFont="1" applyBorder="1" applyAlignment="1">
      <alignment horizontal="center" vertical="center" wrapText="1" shrinkToFit="1"/>
    </xf>
    <xf numFmtId="6" fontId="21" fillId="0" borderId="72" xfId="23" applyFont="1" applyBorder="1" applyAlignment="1">
      <alignment horizontal="center" vertical="center" wrapText="1" shrinkToFit="1"/>
    </xf>
    <xf numFmtId="6" fontId="21" fillId="0" borderId="9" xfId="23" applyFont="1" applyBorder="1" applyAlignment="1">
      <alignment horizontal="center" vertical="center" wrapText="1" shrinkToFit="1"/>
    </xf>
    <xf numFmtId="0" fontId="55" fillId="0" borderId="0" xfId="0" applyFont="1" applyAlignment="1">
      <alignment horizontal="left" vertical="top" shrinkToFit="1"/>
    </xf>
    <xf numFmtId="0" fontId="19" fillId="0" borderId="0" xfId="0" applyFont="1" applyAlignment="1">
      <alignment horizontal="left" vertical="top" shrinkToFit="1"/>
    </xf>
    <xf numFmtId="177" fontId="21" fillId="0" borderId="53" xfId="18" applyNumberFormat="1" applyFont="1" applyFill="1" applyBorder="1" applyAlignment="1">
      <alignment horizontal="center" vertical="center" wrapText="1"/>
    </xf>
    <xf numFmtId="177" fontId="21" fillId="0" borderId="82" xfId="18" applyNumberFormat="1" applyFont="1" applyFill="1" applyBorder="1" applyAlignment="1">
      <alignment horizontal="center" vertical="center"/>
    </xf>
    <xf numFmtId="177" fontId="21" fillId="0" borderId="9" xfId="18" applyNumberFormat="1" applyFont="1" applyFill="1" applyBorder="1" applyAlignment="1">
      <alignment horizontal="center" vertical="center"/>
    </xf>
    <xf numFmtId="177" fontId="21" fillId="0" borderId="35" xfId="18" applyNumberFormat="1" applyFont="1" applyFill="1" applyBorder="1" applyAlignment="1">
      <alignment horizontal="center" vertical="center"/>
    </xf>
    <xf numFmtId="177" fontId="21" fillId="0" borderId="23" xfId="18" applyNumberFormat="1" applyFont="1" applyFill="1" applyBorder="1" applyAlignment="1">
      <alignment horizontal="center" vertical="center"/>
    </xf>
    <xf numFmtId="177" fontId="21" fillId="0" borderId="6" xfId="18" applyNumberFormat="1" applyFont="1" applyFill="1" applyBorder="1" applyAlignment="1">
      <alignment horizontal="center" vertical="center"/>
    </xf>
    <xf numFmtId="177" fontId="21" fillId="0" borderId="56" xfId="18" applyNumberFormat="1" applyFont="1" applyFill="1" applyBorder="1" applyAlignment="1">
      <alignment horizontal="center" vertical="center"/>
    </xf>
    <xf numFmtId="177" fontId="21" fillId="0" borderId="72" xfId="18" applyNumberFormat="1" applyFont="1" applyFill="1" applyBorder="1" applyAlignment="1">
      <alignment horizontal="center" vertical="center"/>
    </xf>
    <xf numFmtId="0" fontId="35" fillId="0" borderId="8" xfId="0" applyFont="1" applyBorder="1" applyAlignment="1">
      <alignment horizontal="right" vertical="center"/>
    </xf>
    <xf numFmtId="0" fontId="35" fillId="0" borderId="23" xfId="0" applyFont="1" applyBorder="1" applyAlignment="1">
      <alignment horizontal="right" vertical="center"/>
    </xf>
    <xf numFmtId="0" fontId="21" fillId="0" borderId="21" xfId="0" applyFont="1" applyBorder="1" applyAlignment="1">
      <alignment horizontal="right" vertical="center"/>
    </xf>
    <xf numFmtId="0" fontId="21" fillId="0" borderId="6" xfId="0" applyFont="1" applyBorder="1" applyAlignment="1">
      <alignment horizontal="right" vertical="center"/>
    </xf>
    <xf numFmtId="49" fontId="21" fillId="0" borderId="9" xfId="0" applyNumberFormat="1" applyFont="1" applyBorder="1" applyAlignment="1">
      <alignment horizontal="center" vertical="center" wrapText="1" shrinkToFit="1"/>
    </xf>
    <xf numFmtId="49" fontId="21" fillId="0" borderId="35" xfId="0" applyNumberFormat="1" applyFont="1" applyBorder="1" applyAlignment="1">
      <alignment horizontal="center" vertical="center" wrapText="1" shrinkToFit="1"/>
    </xf>
    <xf numFmtId="0" fontId="21" fillId="0" borderId="23" xfId="0" applyFont="1" applyBorder="1" applyAlignment="1">
      <alignment horizontal="right" vertical="center"/>
    </xf>
    <xf numFmtId="177" fontId="21" fillId="6" borderId="9" xfId="18" applyNumberFormat="1" applyFont="1" applyFill="1" applyBorder="1" applyAlignment="1">
      <alignment horizontal="center" vertical="center" wrapText="1"/>
    </xf>
    <xf numFmtId="177" fontId="21" fillId="6" borderId="35" xfId="18" applyNumberFormat="1" applyFont="1" applyFill="1" applyBorder="1" applyAlignment="1">
      <alignment horizontal="center" vertical="center" wrapText="1"/>
    </xf>
    <xf numFmtId="177" fontId="21" fillId="0" borderId="9" xfId="18" applyNumberFormat="1" applyFont="1" applyFill="1" applyBorder="1" applyAlignment="1">
      <alignment horizontal="center" vertical="center" wrapText="1"/>
    </xf>
    <xf numFmtId="177" fontId="21" fillId="0" borderId="56" xfId="18" applyNumberFormat="1" applyFont="1" applyFill="1" applyBorder="1" applyAlignment="1">
      <alignment horizontal="center" vertical="center" wrapText="1"/>
    </xf>
    <xf numFmtId="177" fontId="21" fillId="6" borderId="35" xfId="18" applyNumberFormat="1" applyFont="1" applyFill="1" applyBorder="1" applyAlignment="1">
      <alignment horizontal="center" vertical="center"/>
    </xf>
    <xf numFmtId="176" fontId="22" fillId="0" borderId="53" xfId="18" applyNumberFormat="1" applyFont="1" applyFill="1" applyBorder="1" applyAlignment="1">
      <alignment horizontal="center" vertical="center"/>
    </xf>
    <xf numFmtId="176" fontId="22" fillId="0" borderId="82" xfId="18" applyNumberFormat="1" applyFont="1" applyFill="1" applyBorder="1" applyAlignment="1">
      <alignment horizontal="center" vertical="center"/>
    </xf>
    <xf numFmtId="179" fontId="11" fillId="0" borderId="20" xfId="18" applyNumberFormat="1" applyFont="1" applyFill="1" applyBorder="1" applyAlignment="1">
      <alignment horizontal="center" vertical="center"/>
    </xf>
    <xf numFmtId="179" fontId="11" fillId="0" borderId="7" xfId="18" applyNumberFormat="1" applyFont="1" applyFill="1" applyBorder="1" applyAlignment="1">
      <alignment horizontal="center" vertical="center"/>
    </xf>
    <xf numFmtId="179" fontId="11" fillId="0" borderId="26" xfId="18" applyNumberFormat="1" applyFont="1" applyFill="1" applyBorder="1" applyAlignment="1">
      <alignment horizontal="center" vertical="center"/>
    </xf>
    <xf numFmtId="176" fontId="22" fillId="0" borderId="53" xfId="18" applyNumberFormat="1" applyFont="1" applyFill="1" applyBorder="1" applyAlignment="1">
      <alignment horizontal="center" vertical="center" wrapText="1"/>
    </xf>
    <xf numFmtId="176" fontId="11" fillId="0" borderId="20" xfId="18" applyNumberFormat="1" applyFont="1" applyFill="1" applyBorder="1" applyAlignment="1">
      <alignment horizontal="center" vertical="center"/>
    </xf>
    <xf numFmtId="176" fontId="11" fillId="0" borderId="7" xfId="18" applyNumberFormat="1" applyFont="1" applyFill="1" applyBorder="1" applyAlignment="1">
      <alignment horizontal="center" vertical="center"/>
    </xf>
    <xf numFmtId="176" fontId="11" fillId="0" borderId="26" xfId="18" applyNumberFormat="1" applyFont="1" applyFill="1" applyBorder="1" applyAlignment="1">
      <alignment horizontal="center" vertical="center"/>
    </xf>
    <xf numFmtId="176" fontId="22" fillId="0" borderId="61" xfId="18" applyNumberFormat="1" applyFont="1" applyFill="1" applyBorder="1" applyAlignment="1">
      <alignment horizontal="center" vertical="center" wrapText="1"/>
    </xf>
    <xf numFmtId="176" fontId="22" fillId="0" borderId="72" xfId="18" applyNumberFormat="1" applyFont="1" applyFill="1" applyBorder="1" applyAlignment="1">
      <alignment horizontal="center" vertical="center"/>
    </xf>
    <xf numFmtId="176" fontId="22" fillId="0" borderId="60" xfId="18" applyNumberFormat="1" applyFont="1" applyFill="1" applyBorder="1" applyAlignment="1">
      <alignment horizontal="center" vertical="center" wrapText="1"/>
    </xf>
    <xf numFmtId="176" fontId="22" fillId="0" borderId="89" xfId="18" applyNumberFormat="1" applyFont="1" applyFill="1" applyBorder="1" applyAlignment="1">
      <alignment horizontal="center" vertical="center"/>
    </xf>
    <xf numFmtId="176" fontId="22" fillId="0" borderId="0" xfId="18" applyNumberFormat="1" applyFont="1" applyFill="1" applyBorder="1" applyAlignment="1">
      <alignment horizontal="center" vertical="center" wrapText="1"/>
    </xf>
    <xf numFmtId="176" fontId="22" fillId="0" borderId="6" xfId="18" applyNumberFormat="1" applyFont="1" applyFill="1" applyBorder="1" applyAlignment="1">
      <alignment horizontal="center" vertical="center"/>
    </xf>
    <xf numFmtId="176" fontId="22" fillId="0" borderId="55" xfId="18" applyNumberFormat="1" applyFont="1" applyFill="1" applyBorder="1" applyAlignment="1">
      <alignment horizontal="center" vertical="center" wrapText="1"/>
    </xf>
    <xf numFmtId="176" fontId="22" fillId="0" borderId="56" xfId="18" applyNumberFormat="1" applyFont="1" applyFill="1" applyBorder="1" applyAlignment="1">
      <alignment horizontal="center" vertical="center" wrapText="1"/>
    </xf>
    <xf numFmtId="176" fontId="22" fillId="0" borderId="9" xfId="18" applyNumberFormat="1" applyFont="1" applyFill="1" applyBorder="1" applyAlignment="1">
      <alignment horizontal="center" vertical="center"/>
    </xf>
    <xf numFmtId="176" fontId="22" fillId="0" borderId="35" xfId="18" applyNumberFormat="1" applyFont="1" applyFill="1" applyBorder="1" applyAlignment="1">
      <alignment horizontal="center" vertical="center"/>
    </xf>
    <xf numFmtId="176" fontId="22" fillId="0" borderId="56" xfId="18" applyNumberFormat="1" applyFont="1" applyFill="1" applyBorder="1" applyAlignment="1">
      <alignment horizontal="center" vertical="center"/>
    </xf>
    <xf numFmtId="176" fontId="22" fillId="0" borderId="8" xfId="18" applyNumberFormat="1" applyFont="1" applyFill="1" applyBorder="1" applyAlignment="1">
      <alignment horizontal="center" vertical="center"/>
    </xf>
    <xf numFmtId="176" fontId="22" fillId="0" borderId="21" xfId="18" applyNumberFormat="1" applyFont="1" applyFill="1" applyBorder="1" applyAlignment="1">
      <alignment horizontal="center" vertical="center"/>
    </xf>
    <xf numFmtId="176" fontId="22" fillId="0" borderId="11" xfId="18" applyNumberFormat="1" applyFont="1" applyFill="1" applyBorder="1" applyAlignment="1">
      <alignment horizontal="center" vertical="center"/>
    </xf>
    <xf numFmtId="176" fontId="22" fillId="0" borderId="12" xfId="18" applyNumberFormat="1" applyFont="1" applyFill="1" applyBorder="1" applyAlignment="1">
      <alignment horizontal="center" vertical="center"/>
    </xf>
    <xf numFmtId="179" fontId="11" fillId="0" borderId="8" xfId="18" applyNumberFormat="1" applyFont="1" applyFill="1" applyBorder="1" applyAlignment="1">
      <alignment horizontal="center" vertical="center"/>
    </xf>
    <xf numFmtId="179" fontId="11" fillId="0" borderId="23" xfId="18" applyNumberFormat="1" applyFont="1" applyFill="1" applyBorder="1" applyAlignment="1">
      <alignment horizontal="center" vertical="center"/>
    </xf>
    <xf numFmtId="179" fontId="11" fillId="0" borderId="10" xfId="18" applyNumberFormat="1" applyFont="1" applyFill="1" applyBorder="1" applyAlignment="1">
      <alignment horizontal="center" vertical="center"/>
    </xf>
    <xf numFmtId="176" fontId="22" fillId="0" borderId="55" xfId="18" applyNumberFormat="1" applyFont="1" applyFill="1" applyBorder="1" applyAlignment="1">
      <alignment horizontal="center" vertical="center"/>
    </xf>
    <xf numFmtId="176" fontId="22" fillId="0" borderId="23" xfId="18" applyNumberFormat="1" applyFont="1" applyFill="1" applyBorder="1" applyAlignment="1">
      <alignment horizontal="center" vertical="center"/>
    </xf>
    <xf numFmtId="176" fontId="22" fillId="0" borderId="100" xfId="18" applyNumberFormat="1" applyFont="1" applyFill="1" applyBorder="1" applyAlignment="1">
      <alignment horizontal="center" vertical="center" wrapText="1"/>
    </xf>
    <xf numFmtId="176" fontId="22" fillId="0" borderId="96" xfId="18" applyNumberFormat="1" applyFont="1" applyFill="1" applyBorder="1" applyAlignment="1">
      <alignment horizontal="center" vertical="center"/>
    </xf>
    <xf numFmtId="176" fontId="22" fillId="0" borderId="23" xfId="18" applyNumberFormat="1" applyFont="1" applyFill="1" applyBorder="1" applyAlignment="1">
      <alignment horizontal="center" vertical="center" wrapText="1"/>
    </xf>
    <xf numFmtId="176" fontId="22" fillId="0" borderId="0" xfId="18" applyNumberFormat="1" applyFont="1" applyAlignment="1">
      <alignment horizontal="center" vertical="center" wrapText="1"/>
    </xf>
    <xf numFmtId="0" fontId="0" fillId="0" borderId="0" xfId="0" applyAlignment="1">
      <alignment horizontal="center" vertical="center" wrapText="1"/>
    </xf>
    <xf numFmtId="176" fontId="22" fillId="0" borderId="9" xfId="18" applyNumberFormat="1" applyFont="1" applyBorder="1" applyAlignment="1">
      <alignment horizontal="center" vertical="center" wrapText="1"/>
    </xf>
    <xf numFmtId="176" fontId="22" fillId="0" borderId="35" xfId="18" applyNumberFormat="1" applyFont="1" applyBorder="1" applyAlignment="1">
      <alignment horizontal="center" vertical="center"/>
    </xf>
    <xf numFmtId="176" fontId="11" fillId="0" borderId="20" xfId="18" applyNumberFormat="1" applyFont="1" applyBorder="1" applyAlignment="1">
      <alignment horizontal="center" vertical="center" wrapText="1"/>
    </xf>
    <xf numFmtId="176" fontId="11" fillId="0" borderId="7" xfId="18" applyNumberFormat="1" applyFont="1" applyBorder="1" applyAlignment="1">
      <alignment horizontal="center" vertical="center" wrapText="1"/>
    </xf>
    <xf numFmtId="176" fontId="11" fillId="0" borderId="26" xfId="18" applyNumberFormat="1" applyFont="1" applyBorder="1" applyAlignment="1">
      <alignment horizontal="center" vertical="center" wrapText="1"/>
    </xf>
    <xf numFmtId="179" fontId="11" fillId="0" borderId="20" xfId="18" applyNumberFormat="1" applyFont="1" applyBorder="1" applyAlignment="1">
      <alignment horizontal="center" vertical="center"/>
    </xf>
    <xf numFmtId="179" fontId="11" fillId="0" borderId="7" xfId="18" applyNumberFormat="1" applyFont="1" applyBorder="1" applyAlignment="1">
      <alignment horizontal="center" vertical="center"/>
    </xf>
    <xf numFmtId="179" fontId="11" fillId="0" borderId="26" xfId="18" applyNumberFormat="1" applyFont="1" applyBorder="1" applyAlignment="1">
      <alignment horizontal="center" vertical="center"/>
    </xf>
    <xf numFmtId="176" fontId="22" fillId="0" borderId="8" xfId="18" applyNumberFormat="1" applyFont="1" applyBorder="1" applyAlignment="1">
      <alignment horizontal="center" vertical="center" wrapText="1"/>
    </xf>
    <xf numFmtId="176" fontId="22" fillId="0" borderId="21" xfId="18" applyNumberFormat="1" applyFont="1" applyBorder="1" applyAlignment="1">
      <alignment horizontal="center" vertical="center"/>
    </xf>
    <xf numFmtId="176" fontId="22" fillId="0" borderId="56" xfId="18" applyNumberFormat="1" applyFont="1" applyBorder="1" applyAlignment="1">
      <alignment horizontal="center" vertical="center" wrapText="1"/>
    </xf>
    <xf numFmtId="176" fontId="22" fillId="0" borderId="72" xfId="18" applyNumberFormat="1" applyFont="1" applyBorder="1" applyAlignment="1">
      <alignment horizontal="center" vertical="center"/>
    </xf>
    <xf numFmtId="176" fontId="22" fillId="0" borderId="10" xfId="18" applyNumberFormat="1" applyFont="1" applyBorder="1" applyAlignment="1">
      <alignment horizontal="center" vertical="center" wrapText="1"/>
    </xf>
    <xf numFmtId="176" fontId="22" fillId="0" borderId="88" xfId="18" applyNumberFormat="1" applyFont="1" applyBorder="1" applyAlignment="1">
      <alignment horizontal="center" vertical="center"/>
    </xf>
    <xf numFmtId="0" fontId="63" fillId="0" borderId="23" xfId="0" applyFont="1" applyBorder="1" applyAlignment="1">
      <alignment vertical="top"/>
    </xf>
    <xf numFmtId="0" fontId="22" fillId="0" borderId="23" xfId="0" applyFont="1" applyBorder="1" applyAlignment="1">
      <alignment vertical="top"/>
    </xf>
    <xf numFmtId="0" fontId="22" fillId="0" borderId="0" xfId="0" applyFont="1" applyAlignment="1">
      <alignment vertical="top"/>
    </xf>
    <xf numFmtId="176" fontId="22" fillId="0" borderId="53" xfId="18" applyNumberFormat="1" applyFont="1" applyBorder="1" applyAlignment="1">
      <alignment horizontal="center" vertical="center" wrapText="1"/>
    </xf>
    <xf numFmtId="176" fontId="22" fillId="0" borderId="82" xfId="18" applyNumberFormat="1" applyFont="1" applyBorder="1" applyAlignment="1">
      <alignment horizontal="center" vertical="center"/>
    </xf>
    <xf numFmtId="176" fontId="22" fillId="0" borderId="19" xfId="18" applyNumberFormat="1" applyFont="1" applyBorder="1" applyAlignment="1">
      <alignment horizontal="center" vertical="center" wrapText="1"/>
    </xf>
    <xf numFmtId="176" fontId="22" fillId="0" borderId="82" xfId="18" applyNumberFormat="1" applyFont="1" applyBorder="1" applyAlignment="1">
      <alignment horizontal="center" vertical="center" wrapText="1"/>
    </xf>
    <xf numFmtId="176" fontId="22" fillId="0" borderId="10" xfId="18" applyNumberFormat="1" applyFont="1" applyFill="1" applyBorder="1" applyAlignment="1">
      <alignment horizontal="center" vertical="center" wrapText="1"/>
    </xf>
    <xf numFmtId="176" fontId="22" fillId="0" borderId="88" xfId="18" applyNumberFormat="1" applyFont="1" applyFill="1" applyBorder="1" applyAlignment="1">
      <alignment horizontal="center" vertical="center" wrapText="1"/>
    </xf>
    <xf numFmtId="176" fontId="11" fillId="0" borderId="20" xfId="18" applyNumberFormat="1" applyFont="1" applyFill="1" applyBorder="1" applyAlignment="1">
      <alignment horizontal="center" vertical="center" wrapText="1"/>
    </xf>
    <xf numFmtId="176" fontId="11" fillId="0" borderId="7" xfId="18" applyNumberFormat="1" applyFont="1" applyFill="1" applyBorder="1" applyAlignment="1">
      <alignment horizontal="center" vertical="center" wrapText="1"/>
    </xf>
    <xf numFmtId="176" fontId="11" fillId="0" borderId="26" xfId="18" applyNumberFormat="1" applyFont="1" applyFill="1" applyBorder="1" applyAlignment="1">
      <alignment horizontal="center" vertical="center" wrapText="1"/>
    </xf>
    <xf numFmtId="0" fontId="56" fillId="0" borderId="23" xfId="0" applyFont="1" applyBorder="1" applyAlignment="1">
      <alignment vertical="top" wrapText="1"/>
    </xf>
    <xf numFmtId="0" fontId="22" fillId="0" borderId="23" xfId="0" applyFont="1" applyBorder="1" applyAlignment="1">
      <alignment vertical="top" wrapText="1"/>
    </xf>
    <xf numFmtId="0" fontId="22" fillId="0" borderId="0" xfId="0" applyFont="1" applyAlignment="1">
      <alignment vertical="top" wrapText="1"/>
    </xf>
    <xf numFmtId="176" fontId="22" fillId="0" borderId="9" xfId="18" applyNumberFormat="1" applyFont="1" applyFill="1" applyBorder="1" applyAlignment="1">
      <alignment horizontal="center" vertical="center" wrapText="1"/>
    </xf>
    <xf numFmtId="176" fontId="22" fillId="0" borderId="35" xfId="18" applyNumberFormat="1" applyFont="1" applyFill="1" applyBorder="1" applyAlignment="1">
      <alignment horizontal="center" vertical="center" wrapText="1"/>
    </xf>
    <xf numFmtId="176" fontId="22" fillId="0" borderId="8" xfId="18" applyNumberFormat="1" applyFont="1" applyFill="1" applyBorder="1" applyAlignment="1">
      <alignment horizontal="center" vertical="center" wrapText="1"/>
    </xf>
    <xf numFmtId="176" fontId="22" fillId="0" borderId="21" xfId="18" applyNumberFormat="1" applyFont="1" applyFill="1" applyBorder="1" applyAlignment="1">
      <alignment horizontal="center" vertical="center" wrapText="1"/>
    </xf>
    <xf numFmtId="176" fontId="22" fillId="0" borderId="23" xfId="18" applyNumberFormat="1" applyFont="1" applyBorder="1" applyAlignment="1">
      <alignment horizontal="center" vertical="center" wrapText="1"/>
    </xf>
    <xf numFmtId="176" fontId="22" fillId="0" borderId="6" xfId="18" applyNumberFormat="1" applyFont="1" applyBorder="1" applyAlignment="1">
      <alignment horizontal="center" vertical="center"/>
    </xf>
    <xf numFmtId="0" fontId="56" fillId="0" borderId="0" xfId="0" applyFont="1" applyAlignment="1">
      <alignment horizontal="left" vertical="top" wrapText="1"/>
    </xf>
    <xf numFmtId="0" fontId="63" fillId="0" borderId="23" xfId="0" applyFont="1" applyBorder="1" applyAlignment="1">
      <alignment horizontal="left" vertical="top" wrapText="1"/>
    </xf>
    <xf numFmtId="0" fontId="22" fillId="0" borderId="23" xfId="0" applyFont="1" applyBorder="1" applyAlignment="1">
      <alignment horizontal="left" vertical="top" wrapText="1"/>
    </xf>
    <xf numFmtId="0" fontId="22" fillId="0" borderId="0" xfId="0" applyFont="1" applyAlignment="1">
      <alignment horizontal="left" vertical="top" wrapText="1"/>
    </xf>
    <xf numFmtId="176" fontId="22" fillId="0" borderId="11" xfId="18" applyNumberFormat="1" applyFont="1" applyFill="1" applyBorder="1" applyAlignment="1">
      <alignment horizontal="center" vertical="center" wrapText="1"/>
    </xf>
    <xf numFmtId="176" fontId="22" fillId="0" borderId="12" xfId="18" applyNumberFormat="1" applyFont="1" applyFill="1" applyBorder="1" applyAlignment="1">
      <alignment horizontal="center" vertical="center" wrapText="1"/>
    </xf>
    <xf numFmtId="176" fontId="22" fillId="0" borderId="55" xfId="18" applyNumberFormat="1" applyFont="1" applyBorder="1" applyAlignment="1">
      <alignment horizontal="center" vertical="center" wrapText="1"/>
    </xf>
    <xf numFmtId="176" fontId="22" fillId="0" borderId="89" xfId="18" applyNumberFormat="1" applyFont="1" applyBorder="1" applyAlignment="1">
      <alignment horizontal="center" vertical="center" wrapText="1"/>
    </xf>
    <xf numFmtId="176" fontId="22" fillId="0" borderId="72" xfId="18" applyNumberFormat="1" applyFont="1" applyBorder="1" applyAlignment="1">
      <alignment horizontal="center" vertical="center" wrapText="1"/>
    </xf>
    <xf numFmtId="176" fontId="22" fillId="0" borderId="60" xfId="18" applyNumberFormat="1" applyFont="1" applyBorder="1" applyAlignment="1">
      <alignment horizontal="center" vertical="center" wrapText="1"/>
    </xf>
    <xf numFmtId="176" fontId="22" fillId="0" borderId="61" xfId="18" applyNumberFormat="1" applyFont="1" applyBorder="1" applyAlignment="1">
      <alignment horizontal="center" vertical="center" wrapText="1"/>
    </xf>
    <xf numFmtId="0" fontId="26" fillId="0" borderId="8" xfId="0" applyFont="1" applyBorder="1" applyAlignment="1">
      <alignment horizontal="center" vertical="center"/>
    </xf>
    <xf numFmtId="0" fontId="26" fillId="0" borderId="23" xfId="0" applyFont="1" applyBorder="1" applyAlignment="1">
      <alignment horizontal="center" vertical="center"/>
    </xf>
    <xf numFmtId="0" fontId="26" fillId="0" borderId="10" xfId="0" applyFont="1" applyBorder="1" applyAlignment="1">
      <alignment horizontal="center" vertical="center"/>
    </xf>
    <xf numFmtId="0" fontId="26" fillId="0" borderId="21" xfId="0" applyFont="1" applyBorder="1" applyAlignment="1">
      <alignment horizontal="center" vertical="center"/>
    </xf>
    <xf numFmtId="0" fontId="26" fillId="0" borderId="6" xfId="0" applyFont="1" applyBorder="1" applyAlignment="1">
      <alignment horizontal="center" vertical="center"/>
    </xf>
    <xf numFmtId="0" fontId="26" fillId="0" borderId="88" xfId="0" applyFont="1" applyBorder="1" applyAlignment="1">
      <alignment horizontal="center" vertical="center"/>
    </xf>
    <xf numFmtId="0" fontId="6" fillId="0" borderId="30" xfId="0" applyFont="1" applyBorder="1" applyAlignment="1">
      <alignment horizontal="center"/>
    </xf>
    <xf numFmtId="0" fontId="6" fillId="0" borderId="59" xfId="0" applyFont="1" applyBorder="1" applyAlignment="1">
      <alignment horizontal="center"/>
    </xf>
    <xf numFmtId="0" fontId="6" fillId="0" borderId="31" xfId="0" applyFont="1" applyBorder="1" applyAlignment="1">
      <alignment horizontal="center"/>
    </xf>
    <xf numFmtId="0" fontId="0" fillId="0" borderId="8" xfId="0" applyBorder="1" applyAlignment="1">
      <alignment horizontal="center" vertical="center" wrapText="1"/>
    </xf>
    <xf numFmtId="0" fontId="0" fillId="0" borderId="23" xfId="0" applyBorder="1" applyAlignment="1">
      <alignment horizontal="center" vertical="center" wrapText="1"/>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6" xfId="0" applyBorder="1" applyAlignment="1">
      <alignment horizontal="center" vertical="center" wrapText="1"/>
    </xf>
    <xf numFmtId="0" fontId="6" fillId="0" borderId="38" xfId="0" applyFont="1" applyBorder="1" applyAlignment="1">
      <alignment horizontal="center"/>
    </xf>
    <xf numFmtId="0" fontId="26" fillId="0" borderId="39" xfId="0" applyFont="1" applyBorder="1" applyAlignment="1">
      <alignment horizontal="center"/>
    </xf>
    <xf numFmtId="0" fontId="61" fillId="0" borderId="0" xfId="0" applyFont="1" applyAlignment="1">
      <alignment horizontal="center" vertical="center"/>
    </xf>
    <xf numFmtId="0" fontId="26" fillId="0" borderId="0" xfId="0" applyFont="1" applyAlignment="1">
      <alignment horizontal="center" vertical="center"/>
    </xf>
    <xf numFmtId="0" fontId="6" fillId="0" borderId="0" xfId="0" applyFont="1" applyAlignment="1">
      <alignment horizontal="center"/>
    </xf>
    <xf numFmtId="0" fontId="26" fillId="0" borderId="8" xfId="0" applyFont="1" applyBorder="1" applyAlignment="1">
      <alignment horizontal="center"/>
    </xf>
    <xf numFmtId="0" fontId="26" fillId="0" borderId="10" xfId="0" applyFont="1" applyBorder="1" applyAlignment="1">
      <alignment horizontal="center"/>
    </xf>
    <xf numFmtId="0" fontId="26" fillId="0" borderId="19" xfId="0" applyFont="1" applyBorder="1" applyAlignment="1">
      <alignment horizontal="center"/>
    </xf>
    <xf numFmtId="0" fontId="26" fillId="0" borderId="37" xfId="0" applyFont="1" applyBorder="1" applyAlignment="1">
      <alignment horizontal="center"/>
    </xf>
    <xf numFmtId="0" fontId="26" fillId="0" borderId="21" xfId="0" applyFont="1" applyBorder="1" applyAlignment="1">
      <alignment horizontal="center"/>
    </xf>
    <xf numFmtId="0" fontId="26" fillId="0" borderId="88" xfId="0" applyFont="1" applyBorder="1" applyAlignment="1">
      <alignment horizontal="center"/>
    </xf>
    <xf numFmtId="0" fontId="6" fillId="0" borderId="22" xfId="0" applyFont="1" applyBorder="1" applyAlignment="1">
      <alignment horizontal="center"/>
    </xf>
    <xf numFmtId="0" fontId="6" fillId="0" borderId="39" xfId="0" applyFont="1" applyBorder="1" applyAlignment="1">
      <alignment horizontal="center"/>
    </xf>
    <xf numFmtId="0" fontId="0" fillId="0" borderId="30" xfId="0" applyBorder="1" applyAlignment="1">
      <alignment horizontal="center" vertical="center" wrapText="1"/>
    </xf>
    <xf numFmtId="0" fontId="0" fillId="0" borderId="59" xfId="0" applyBorder="1" applyAlignment="1">
      <alignment horizontal="center" vertical="center" wrapText="1"/>
    </xf>
    <xf numFmtId="0" fontId="0" fillId="0" borderId="31" xfId="0" applyBorder="1" applyAlignment="1">
      <alignment horizontal="center" vertical="center" wrapText="1"/>
    </xf>
    <xf numFmtId="0" fontId="26" fillId="0" borderId="13" xfId="0" applyFont="1" applyBorder="1" applyAlignment="1">
      <alignment horizontal="center" vertical="center"/>
    </xf>
    <xf numFmtId="0" fontId="26" fillId="0" borderId="103" xfId="0" applyFont="1" applyBorder="1" applyAlignment="1">
      <alignment horizontal="center" vertical="center"/>
    </xf>
    <xf numFmtId="0" fontId="6" fillId="0" borderId="91" xfId="0" applyFont="1" applyBorder="1" applyAlignment="1">
      <alignment horizontal="center"/>
    </xf>
    <xf numFmtId="0" fontId="26" fillId="0" borderId="92" xfId="0" applyFont="1" applyBorder="1" applyAlignment="1">
      <alignment horizontal="center"/>
    </xf>
    <xf numFmtId="0" fontId="6" fillId="0" borderId="19" xfId="0" applyFont="1" applyBorder="1" applyAlignment="1">
      <alignment horizontal="center"/>
    </xf>
    <xf numFmtId="0" fontId="6" fillId="0" borderId="90" xfId="0" applyFont="1" applyBorder="1" applyAlignment="1">
      <alignment horizontal="center"/>
    </xf>
    <xf numFmtId="0" fontId="61" fillId="0" borderId="8" xfId="0" applyFont="1" applyBorder="1" applyAlignment="1">
      <alignment horizontal="center" vertical="center"/>
    </xf>
    <xf numFmtId="0" fontId="61" fillId="0" borderId="23" xfId="0" applyFont="1" applyBorder="1" applyAlignment="1">
      <alignment horizontal="center" vertical="center"/>
    </xf>
    <xf numFmtId="0" fontId="61" fillId="0" borderId="10" xfId="0" applyFont="1" applyBorder="1" applyAlignment="1">
      <alignment horizontal="center" vertical="center"/>
    </xf>
    <xf numFmtId="0" fontId="61" fillId="0" borderId="21" xfId="0" applyFont="1" applyBorder="1" applyAlignment="1">
      <alignment horizontal="center" vertical="center"/>
    </xf>
    <xf numFmtId="0" fontId="61" fillId="0" borderId="6" xfId="0" applyFont="1" applyBorder="1" applyAlignment="1">
      <alignment horizontal="center" vertical="center"/>
    </xf>
    <xf numFmtId="0" fontId="61" fillId="0" borderId="88" xfId="0" applyFont="1" applyBorder="1" applyAlignment="1">
      <alignment horizontal="center" vertical="center"/>
    </xf>
    <xf numFmtId="0" fontId="6" fillId="0" borderId="92" xfId="0" applyFont="1" applyBorder="1" applyAlignment="1">
      <alignment horizontal="center"/>
    </xf>
    <xf numFmtId="0" fontId="61" fillId="0" borderId="13" xfId="0" applyFont="1" applyBorder="1" applyAlignment="1">
      <alignment horizontal="center" vertical="center"/>
    </xf>
    <xf numFmtId="0" fontId="6" fillId="0" borderId="87" xfId="0" applyFont="1" applyBorder="1" applyAlignment="1">
      <alignment horizontal="center"/>
    </xf>
    <xf numFmtId="0" fontId="6" fillId="0" borderId="69" xfId="0" applyFont="1" applyBorder="1" applyAlignment="1">
      <alignment horizontal="center"/>
    </xf>
    <xf numFmtId="0" fontId="76" fillId="0" borderId="0" xfId="0" applyFont="1" applyAlignment="1">
      <alignment vertical="top" wrapText="1"/>
    </xf>
    <xf numFmtId="0" fontId="66" fillId="0" borderId="0" xfId="0" applyFont="1" applyAlignment="1">
      <alignment vertical="top" wrapText="1"/>
    </xf>
    <xf numFmtId="0" fontId="76" fillId="0" borderId="23" xfId="0" applyFont="1" applyBorder="1" applyAlignment="1">
      <alignment vertical="top" wrapText="1"/>
    </xf>
    <xf numFmtId="0" fontId="66" fillId="0" borderId="23" xfId="0" applyFont="1" applyBorder="1" applyAlignment="1">
      <alignment vertical="top" wrapText="1"/>
    </xf>
    <xf numFmtId="0" fontId="0" fillId="0" borderId="17" xfId="0" applyBorder="1" applyAlignment="1">
      <alignment horizontal="center" vertical="center" wrapText="1"/>
    </xf>
    <xf numFmtId="0" fontId="0" fillId="0" borderId="30" xfId="0" applyBorder="1" applyAlignment="1">
      <alignment horizontal="center" wrapText="1"/>
    </xf>
    <xf numFmtId="0" fontId="0" fillId="0" borderId="59" xfId="0" applyBorder="1" applyAlignment="1">
      <alignment horizontal="center" wrapText="1"/>
    </xf>
    <xf numFmtId="0" fontId="0" fillId="0" borderId="31" xfId="0" applyBorder="1" applyAlignment="1">
      <alignment horizontal="center" wrapText="1"/>
    </xf>
    <xf numFmtId="0" fontId="54" fillId="0" borderId="0" xfId="34" applyFont="1" applyAlignment="1">
      <alignment vertical="top" wrapText="1"/>
    </xf>
    <xf numFmtId="0" fontId="0" fillId="0" borderId="31" xfId="0" applyBorder="1" applyAlignment="1">
      <alignment horizontal="center"/>
    </xf>
    <xf numFmtId="0" fontId="26" fillId="0" borderId="19" xfId="0" applyFont="1" applyBorder="1" applyAlignment="1">
      <alignment horizontal="center" vertical="center"/>
    </xf>
    <xf numFmtId="0" fontId="52" fillId="0" borderId="20" xfId="0" applyFont="1" applyBorder="1" applyAlignment="1">
      <alignment horizontal="center" vertical="center"/>
    </xf>
    <xf numFmtId="0" fontId="52" fillId="0" borderId="26" xfId="0" applyFont="1" applyBorder="1" applyAlignment="1">
      <alignment horizontal="center" vertical="center"/>
    </xf>
    <xf numFmtId="38" fontId="7" fillId="0" borderId="0" xfId="18" applyFont="1" applyFill="1" applyBorder="1" applyAlignment="1">
      <alignment horizontal="right"/>
    </xf>
    <xf numFmtId="38" fontId="7" fillId="0" borderId="6" xfId="18" applyFont="1" applyFill="1" applyBorder="1" applyAlignment="1">
      <alignment horizontal="right"/>
    </xf>
    <xf numFmtId="0" fontId="30" fillId="0" borderId="6" xfId="0" applyFont="1" applyBorder="1" applyAlignment="1">
      <alignment horizontal="right"/>
    </xf>
    <xf numFmtId="0" fontId="30" fillId="0" borderId="20" xfId="0" applyFont="1" applyBorder="1" applyAlignment="1">
      <alignment horizontal="center" vertical="center"/>
    </xf>
    <xf numFmtId="0" fontId="30" fillId="0" borderId="7" xfId="0" applyFont="1" applyBorder="1" applyAlignment="1">
      <alignment horizontal="center" vertical="center"/>
    </xf>
    <xf numFmtId="0" fontId="30" fillId="0" borderId="26" xfId="0" applyFont="1" applyBorder="1" applyAlignment="1">
      <alignment horizontal="center" vertical="center"/>
    </xf>
    <xf numFmtId="0" fontId="30" fillId="0" borderId="20"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26" xfId="0" applyFont="1" applyBorder="1" applyAlignment="1">
      <alignment horizontal="center" vertical="center" wrapText="1"/>
    </xf>
    <xf numFmtId="0" fontId="52" fillId="0" borderId="7" xfId="0" applyFont="1" applyBorder="1" applyAlignment="1">
      <alignment horizontal="center" vertical="center"/>
    </xf>
    <xf numFmtId="38" fontId="7" fillId="0" borderId="20" xfId="18" applyFont="1" applyFill="1" applyBorder="1" applyAlignment="1">
      <alignment horizontal="center" vertical="center" shrinkToFit="1"/>
    </xf>
    <xf numFmtId="38" fontId="7" fillId="0" borderId="7" xfId="18" applyFont="1" applyFill="1" applyBorder="1" applyAlignment="1">
      <alignment horizontal="center" vertical="center" shrinkToFit="1"/>
    </xf>
    <xf numFmtId="38" fontId="7" fillId="0" borderId="26" xfId="18" applyFont="1" applyFill="1" applyBorder="1" applyAlignment="1">
      <alignment horizontal="center" vertical="center" shrinkToFit="1"/>
    </xf>
    <xf numFmtId="0" fontId="66" fillId="0" borderId="0" xfId="0" applyFont="1" applyAlignment="1">
      <alignment horizontal="left" vertical="center" shrinkToFit="1"/>
    </xf>
    <xf numFmtId="0" fontId="19" fillId="0" borderId="0" xfId="0" applyFont="1" applyAlignment="1">
      <alignment horizontal="left" vertical="center" shrinkToFit="1"/>
    </xf>
    <xf numFmtId="0" fontId="4" fillId="0" borderId="0" xfId="0" applyFont="1" applyAlignment="1">
      <alignment horizontal="left" vertical="top" shrinkToFit="1"/>
    </xf>
    <xf numFmtId="0" fontId="57" fillId="0" borderId="0" xfId="0" applyFont="1" applyAlignment="1">
      <alignment horizontal="left" vertical="top" shrinkToFit="1"/>
    </xf>
    <xf numFmtId="38" fontId="26" fillId="0" borderId="0" xfId="18" applyFont="1" applyFill="1" applyBorder="1" applyAlignment="1">
      <alignment horizontal="right"/>
    </xf>
    <xf numFmtId="0" fontId="26" fillId="0" borderId="6" xfId="0" applyFont="1" applyBorder="1" applyAlignment="1">
      <alignment horizontal="right"/>
    </xf>
    <xf numFmtId="38" fontId="30" fillId="0" borderId="0" xfId="18" applyFont="1" applyFill="1" applyBorder="1" applyAlignment="1">
      <alignment horizontal="right"/>
    </xf>
    <xf numFmtId="0" fontId="87" fillId="0" borderId="8" xfId="0" applyFont="1" applyBorder="1" applyAlignment="1">
      <alignment horizontal="center" vertical="center" wrapText="1"/>
    </xf>
    <xf numFmtId="0" fontId="87" fillId="0" borderId="21" xfId="0" applyFont="1" applyBorder="1" applyAlignment="1">
      <alignment horizontal="center" vertical="center"/>
    </xf>
    <xf numFmtId="0" fontId="87" fillId="0" borderId="11" xfId="0" applyFont="1" applyBorder="1" applyAlignment="1">
      <alignment horizontal="center" vertical="center" wrapText="1"/>
    </xf>
    <xf numFmtId="0" fontId="87" fillId="0" borderId="12" xfId="0" applyFont="1" applyBorder="1" applyAlignment="1">
      <alignment horizontal="center" vertical="center"/>
    </xf>
    <xf numFmtId="0" fontId="87" fillId="0" borderId="23" xfId="0" applyFont="1" applyBorder="1" applyAlignment="1">
      <alignment horizontal="center" vertical="center"/>
    </xf>
    <xf numFmtId="0" fontId="87" fillId="0" borderId="6" xfId="0" applyFont="1" applyBorder="1" applyAlignment="1">
      <alignment horizontal="center" vertical="center"/>
    </xf>
    <xf numFmtId="0" fontId="87" fillId="0" borderId="23" xfId="0" applyFont="1" applyBorder="1" applyAlignment="1">
      <alignment horizontal="center" vertical="center" wrapText="1"/>
    </xf>
    <xf numFmtId="0" fontId="87" fillId="0" borderId="10" xfId="0" applyFont="1" applyBorder="1" applyAlignment="1">
      <alignment horizontal="center" vertical="center" wrapText="1"/>
    </xf>
    <xf numFmtId="0" fontId="87" fillId="0" borderId="88" xfId="0" applyFont="1" applyBorder="1" applyAlignment="1">
      <alignment horizontal="center" vertical="center"/>
    </xf>
  </cellXfs>
  <cellStyles count="39">
    <cellStyle name="SAPBEXaggData" xfId="1" xr:uid="{00000000-0005-0000-0000-000000000000}"/>
    <cellStyle name="SAPBEXaggData 2" xfId="2" xr:uid="{00000000-0005-0000-0000-000001000000}"/>
    <cellStyle name="SAPBEXaggData 3" xfId="3" xr:uid="{00000000-0005-0000-0000-000002000000}"/>
    <cellStyle name="SAPBEXaggData 4" xfId="4" xr:uid="{00000000-0005-0000-0000-000003000000}"/>
    <cellStyle name="SAPBEXaggItem" xfId="5" xr:uid="{00000000-0005-0000-0000-000004000000}"/>
    <cellStyle name="SAPBEXaggItem 2" xfId="6" xr:uid="{00000000-0005-0000-0000-000005000000}"/>
    <cellStyle name="SAPBEXaggItem 3" xfId="7" xr:uid="{00000000-0005-0000-0000-000006000000}"/>
    <cellStyle name="SAPBEXaggItem 4" xfId="8" xr:uid="{00000000-0005-0000-0000-000007000000}"/>
    <cellStyle name="SAPBEXchaText" xfId="9" xr:uid="{00000000-0005-0000-0000-000008000000}"/>
    <cellStyle name="SAPBEXstdData" xfId="10" xr:uid="{00000000-0005-0000-0000-000009000000}"/>
    <cellStyle name="SAPBEXstdData 2" xfId="11" xr:uid="{00000000-0005-0000-0000-00000A000000}"/>
    <cellStyle name="SAPBEXstdData 3" xfId="12" xr:uid="{00000000-0005-0000-0000-00000B000000}"/>
    <cellStyle name="SAPBEXstdData 4" xfId="13" xr:uid="{00000000-0005-0000-0000-00000C000000}"/>
    <cellStyle name="SAPBEXstdItem" xfId="14" xr:uid="{00000000-0005-0000-0000-00000D000000}"/>
    <cellStyle name="SAPBEXstdItem 2" xfId="15" xr:uid="{00000000-0005-0000-0000-00000E000000}"/>
    <cellStyle name="SAPBEXstdItem 3" xfId="16" xr:uid="{00000000-0005-0000-0000-00000F000000}"/>
    <cellStyle name="SAPBEXstdItem 4" xfId="17" xr:uid="{00000000-0005-0000-0000-000010000000}"/>
    <cellStyle name="桁区切り" xfId="18" builtinId="6"/>
    <cellStyle name="桁区切り 2" xfId="19" xr:uid="{00000000-0005-0000-0000-000012000000}"/>
    <cellStyle name="桁区切り 3" xfId="20" xr:uid="{00000000-0005-0000-0000-000013000000}"/>
    <cellStyle name="桁区切り 4" xfId="21" xr:uid="{00000000-0005-0000-0000-000014000000}"/>
    <cellStyle name="桁区切り 5" xfId="22" xr:uid="{00000000-0005-0000-0000-000015000000}"/>
    <cellStyle name="通貨" xfId="23" builtinId="7"/>
    <cellStyle name="通貨 2" xfId="24" xr:uid="{00000000-0005-0000-0000-000017000000}"/>
    <cellStyle name="通貨 2 2" xfId="36" xr:uid="{16A42E50-7308-4822-949C-A1ED3B6FE8DB}"/>
    <cellStyle name="通貨 3" xfId="25" xr:uid="{00000000-0005-0000-0000-000018000000}"/>
    <cellStyle name="通貨 3 2" xfId="37" xr:uid="{8702A34B-5ED8-4439-B610-3C33F1527E5F}"/>
    <cellStyle name="通貨 4" xfId="26" xr:uid="{00000000-0005-0000-0000-000019000000}"/>
    <cellStyle name="通貨 4 2" xfId="38" xr:uid="{CA05C10F-B89B-407C-BB04-9DAC7B12CD12}"/>
    <cellStyle name="通貨 5" xfId="35" xr:uid="{5F24E59F-4356-4B34-BF40-40EB7DC01FDD}"/>
    <cellStyle name="標準" xfId="0" builtinId="0"/>
    <cellStyle name="標準 2" xfId="27" xr:uid="{00000000-0005-0000-0000-00001B000000}"/>
    <cellStyle name="標準 3" xfId="28" xr:uid="{00000000-0005-0000-0000-00001C000000}"/>
    <cellStyle name="標準 4" xfId="29" xr:uid="{00000000-0005-0000-0000-00001D000000}"/>
    <cellStyle name="標準 5" xfId="30" xr:uid="{00000000-0005-0000-0000-00001E000000}"/>
    <cellStyle name="標準 6" xfId="31" xr:uid="{00000000-0005-0000-0000-00001F000000}"/>
    <cellStyle name="標準 7" xfId="32" xr:uid="{00000000-0005-0000-0000-000020000000}"/>
    <cellStyle name="標準 8" xfId="33" xr:uid="{00000000-0005-0000-0000-000021000000}"/>
    <cellStyle name="標準_貿易final" xfId="34" xr:uid="{00000000-0005-0000-0000-00002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25400</xdr:colOff>
      <xdr:row>48</xdr:row>
      <xdr:rowOff>44450</xdr:rowOff>
    </xdr:from>
    <xdr:to>
      <xdr:col>6</xdr:col>
      <xdr:colOff>25400</xdr:colOff>
      <xdr:row>58</xdr:row>
      <xdr:rowOff>527050</xdr:rowOff>
    </xdr:to>
    <xdr:cxnSp macro="">
      <xdr:nvCxnSpPr>
        <xdr:cNvPr id="8994" name="直線コネクタ 2">
          <a:extLst>
            <a:ext uri="{FF2B5EF4-FFF2-40B4-BE49-F238E27FC236}">
              <a16:creationId xmlns:a16="http://schemas.microsoft.com/office/drawing/2014/main" id="{25347895-C7D4-4F96-B2E5-EFB02E21B4EC}"/>
            </a:ext>
          </a:extLst>
        </xdr:cNvPr>
        <xdr:cNvCxnSpPr>
          <a:cxnSpLocks noChangeShapeType="1"/>
        </xdr:cNvCxnSpPr>
      </xdr:nvCxnSpPr>
      <xdr:spPr bwMode="auto">
        <a:xfrm flipH="1">
          <a:off x="7581900" y="25781000"/>
          <a:ext cx="1441450" cy="600710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027;&#35336;&#35506;/&#65314;&#65331;&#65328;&#65324;/PL&#32068;98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売上組替"/>
      <sheetName val="ＰＬ組替"/>
      <sheetName val="プロジェクトマスタ"/>
      <sheetName val="会社マスタ"/>
      <sheetName val="LM0360"/>
      <sheetName val="class"/>
      <sheetName val="プロジェクト"/>
      <sheetName val="名前master"/>
      <sheetName val="国格付変動CK"/>
      <sheetName val="5_予算進捗2018"/>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7"/>
  <sheetViews>
    <sheetView showGridLines="0" tabSelected="1" view="pageBreakPreview" zoomScale="70" zoomScaleNormal="70" zoomScaleSheetLayoutView="70" workbookViewId="0">
      <selection activeCell="G3" sqref="G3:G4"/>
    </sheetView>
  </sheetViews>
  <sheetFormatPr defaultColWidth="9" defaultRowHeight="14.25"/>
  <cols>
    <col min="1" max="1" width="3.5" style="8" customWidth="1"/>
    <col min="2" max="2" width="45.5" style="8" customWidth="1"/>
    <col min="3" max="12" width="20.5" style="8" customWidth="1"/>
    <col min="13" max="13" width="10.5" style="8" bestFit="1" customWidth="1"/>
    <col min="14" max="16384" width="9" style="8"/>
  </cols>
  <sheetData>
    <row r="1" spans="1:13" ht="22.5" customHeight="1">
      <c r="A1" s="47" t="s">
        <v>0</v>
      </c>
      <c r="B1" s="42"/>
      <c r="G1" s="317"/>
      <c r="H1" s="317"/>
      <c r="I1" s="317"/>
      <c r="J1" s="317"/>
      <c r="K1" s="317"/>
      <c r="L1" s="317" t="s">
        <v>1</v>
      </c>
    </row>
    <row r="2" spans="1:13" ht="5.25" customHeight="1">
      <c r="B2" s="29"/>
    </row>
    <row r="3" spans="1:13" s="30" customFormat="1" ht="20.25" customHeight="1">
      <c r="B3" s="1321"/>
      <c r="C3" s="1323" t="s">
        <v>2</v>
      </c>
      <c r="D3" s="1323" t="s">
        <v>3</v>
      </c>
      <c r="E3" s="1323" t="s">
        <v>4</v>
      </c>
      <c r="F3" s="1323" t="s">
        <v>5</v>
      </c>
      <c r="G3" s="1323" t="s">
        <v>6</v>
      </c>
      <c r="H3" s="1323" t="s">
        <v>7</v>
      </c>
      <c r="I3" s="1323" t="s">
        <v>8</v>
      </c>
      <c r="J3" s="1323" t="s">
        <v>9</v>
      </c>
      <c r="K3" s="1327" t="s">
        <v>10</v>
      </c>
      <c r="L3" s="1329" t="s">
        <v>11</v>
      </c>
    </row>
    <row r="4" spans="1:13" s="30" customFormat="1" ht="20.25" customHeight="1">
      <c r="B4" s="1322"/>
      <c r="C4" s="1324"/>
      <c r="D4" s="1324"/>
      <c r="E4" s="1324"/>
      <c r="F4" s="1324"/>
      <c r="G4" s="1324"/>
      <c r="H4" s="1324"/>
      <c r="I4" s="1324"/>
      <c r="J4" s="1324"/>
      <c r="K4" s="1332"/>
      <c r="L4" s="1330"/>
    </row>
    <row r="5" spans="1:13" s="32" customFormat="1" ht="21.75" customHeight="1">
      <c r="B5" s="296" t="s">
        <v>12</v>
      </c>
      <c r="C5" s="318">
        <v>5861737</v>
      </c>
      <c r="D5" s="318">
        <v>4675903</v>
      </c>
      <c r="E5" s="318">
        <v>4972059</v>
      </c>
      <c r="F5" s="318">
        <v>5218153</v>
      </c>
      <c r="G5" s="318">
        <v>5771028</v>
      </c>
      <c r="H5" s="318">
        <v>5166182</v>
      </c>
      <c r="I5" s="318">
        <v>3844418</v>
      </c>
      <c r="J5" s="319">
        <v>4014639</v>
      </c>
      <c r="K5" s="259">
        <v>4494237</v>
      </c>
      <c r="L5" s="193">
        <v>3955907</v>
      </c>
      <c r="M5" s="31"/>
    </row>
    <row r="6" spans="1:13" s="32" customFormat="1" ht="21.75" customHeight="1">
      <c r="B6" s="296" t="s">
        <v>13</v>
      </c>
      <c r="C6" s="318">
        <v>-5612714</v>
      </c>
      <c r="D6" s="318">
        <v>-4431656</v>
      </c>
      <c r="E6" s="318">
        <v>-4729892</v>
      </c>
      <c r="F6" s="318">
        <v>-4963686</v>
      </c>
      <c r="G6" s="318">
        <v>-5493296</v>
      </c>
      <c r="H6" s="318">
        <v>-4930564</v>
      </c>
      <c r="I6" s="318">
        <v>-3666215</v>
      </c>
      <c r="J6" s="319">
        <v>-3821914</v>
      </c>
      <c r="K6" s="259">
        <v>-4262671</v>
      </c>
      <c r="L6" s="193">
        <v>-3763842</v>
      </c>
      <c r="M6" s="31"/>
    </row>
    <row r="7" spans="1:13" s="32" customFormat="1" ht="21.75" customHeight="1">
      <c r="B7" s="296" t="s">
        <v>14</v>
      </c>
      <c r="C7" s="318">
        <v>249022</v>
      </c>
      <c r="D7" s="318">
        <v>244247</v>
      </c>
      <c r="E7" s="318">
        <v>242166</v>
      </c>
      <c r="F7" s="318">
        <v>254466</v>
      </c>
      <c r="G7" s="318">
        <v>277732</v>
      </c>
      <c r="H7" s="318">
        <v>235618</v>
      </c>
      <c r="I7" s="318">
        <v>178203</v>
      </c>
      <c r="J7" s="319">
        <v>192725</v>
      </c>
      <c r="K7" s="259">
        <v>231566</v>
      </c>
      <c r="L7" s="193">
        <v>192064</v>
      </c>
      <c r="M7" s="31"/>
    </row>
    <row r="8" spans="1:13" s="23" customFormat="1" ht="21.75" customHeight="1">
      <c r="B8" s="320" t="s">
        <v>15</v>
      </c>
      <c r="C8" s="321">
        <v>-189074</v>
      </c>
      <c r="D8" s="321">
        <v>-178725</v>
      </c>
      <c r="E8" s="321">
        <v>-165964</v>
      </c>
      <c r="F8" s="321">
        <v>-176533</v>
      </c>
      <c r="G8" s="321">
        <v>-185368</v>
      </c>
      <c r="H8" s="321">
        <v>-183611</v>
      </c>
      <c r="I8" s="321">
        <v>-162074</v>
      </c>
      <c r="J8" s="322">
        <v>-155205</v>
      </c>
      <c r="K8" s="260">
        <v>-167044</v>
      </c>
      <c r="L8" s="194">
        <v>-158759</v>
      </c>
    </row>
    <row r="9" spans="1:13" s="32" customFormat="1" ht="21.75" customHeight="1">
      <c r="B9" s="296" t="s">
        <v>16</v>
      </c>
      <c r="C9" s="318">
        <v>59948</v>
      </c>
      <c r="D9" s="318">
        <v>65521</v>
      </c>
      <c r="E9" s="318">
        <v>76202</v>
      </c>
      <c r="F9" s="318">
        <v>77932</v>
      </c>
      <c r="G9" s="318">
        <v>92363</v>
      </c>
      <c r="H9" s="318">
        <v>52006</v>
      </c>
      <c r="I9" s="318">
        <v>16128</v>
      </c>
      <c r="J9" s="319">
        <v>37519</v>
      </c>
      <c r="K9" s="259">
        <v>64522</v>
      </c>
      <c r="L9" s="193">
        <v>33305</v>
      </c>
      <c r="M9" s="31"/>
    </row>
    <row r="10" spans="1:13" s="23" customFormat="1" ht="21.75" customHeight="1">
      <c r="B10" s="323" t="s">
        <v>17</v>
      </c>
      <c r="C10" s="324">
        <v>58269</v>
      </c>
      <c r="D10" s="324">
        <v>51648</v>
      </c>
      <c r="E10" s="324">
        <v>59718</v>
      </c>
      <c r="F10" s="324">
        <v>62030</v>
      </c>
      <c r="G10" s="324">
        <v>61095</v>
      </c>
      <c r="H10" s="324">
        <v>29977</v>
      </c>
      <c r="I10" s="324">
        <v>37245</v>
      </c>
      <c r="J10" s="170">
        <v>43973</v>
      </c>
      <c r="K10" s="261">
        <v>37142</v>
      </c>
      <c r="L10" s="195">
        <v>39952</v>
      </c>
    </row>
    <row r="11" spans="1:13" s="23" customFormat="1" ht="21.75" customHeight="1">
      <c r="B11" s="325" t="s">
        <v>18</v>
      </c>
      <c r="C11" s="102">
        <v>24572</v>
      </c>
      <c r="D11" s="102">
        <v>18431</v>
      </c>
      <c r="E11" s="102">
        <v>13213</v>
      </c>
      <c r="F11" s="102">
        <v>14995</v>
      </c>
      <c r="G11" s="102">
        <v>13715</v>
      </c>
      <c r="H11" s="113">
        <v>9597</v>
      </c>
      <c r="I11" s="113">
        <v>4632</v>
      </c>
      <c r="J11" s="326">
        <v>4308</v>
      </c>
      <c r="K11" s="233">
        <v>5994</v>
      </c>
      <c r="L11" s="292">
        <v>4924</v>
      </c>
    </row>
    <row r="12" spans="1:13" s="23" customFormat="1" ht="21.75" customHeight="1">
      <c r="B12" s="327" t="s">
        <v>19</v>
      </c>
      <c r="C12" s="103">
        <v>4543</v>
      </c>
      <c r="D12" s="103">
        <v>3653</v>
      </c>
      <c r="E12" s="103">
        <v>6816</v>
      </c>
      <c r="F12" s="103">
        <v>6052</v>
      </c>
      <c r="G12" s="103">
        <v>5004</v>
      </c>
      <c r="H12" s="103">
        <v>8349</v>
      </c>
      <c r="I12" s="103">
        <v>5040</v>
      </c>
      <c r="J12" s="328">
        <v>4081</v>
      </c>
      <c r="K12" s="234">
        <v>4978</v>
      </c>
      <c r="L12" s="189">
        <v>2587</v>
      </c>
    </row>
    <row r="13" spans="1:13" s="23" customFormat="1" ht="21.75" customHeight="1">
      <c r="B13" s="327" t="s">
        <v>20</v>
      </c>
      <c r="C13" s="105">
        <v>5929</v>
      </c>
      <c r="D13" s="105">
        <v>10741</v>
      </c>
      <c r="E13" s="105">
        <v>19149</v>
      </c>
      <c r="F13" s="105">
        <v>23752</v>
      </c>
      <c r="G13" s="105">
        <v>28911</v>
      </c>
      <c r="H13" s="105">
        <v>2455</v>
      </c>
      <c r="I13" s="105">
        <v>9179</v>
      </c>
      <c r="J13" s="329">
        <v>19297</v>
      </c>
      <c r="K13" s="199">
        <v>12566</v>
      </c>
      <c r="L13" s="143">
        <v>15588</v>
      </c>
    </row>
    <row r="14" spans="1:13" s="23" customFormat="1" ht="21.75" customHeight="1">
      <c r="B14" s="327" t="s">
        <v>21</v>
      </c>
      <c r="C14" s="105">
        <v>6231</v>
      </c>
      <c r="D14" s="105">
        <v>2382</v>
      </c>
      <c r="E14" s="105">
        <v>2042</v>
      </c>
      <c r="F14" s="105">
        <v>1872</v>
      </c>
      <c r="G14" s="105">
        <v>61</v>
      </c>
      <c r="H14" s="105" t="s">
        <v>22</v>
      </c>
      <c r="I14" s="105" t="s">
        <v>22</v>
      </c>
      <c r="J14" s="329" t="s">
        <v>22</v>
      </c>
      <c r="K14" s="199" t="s">
        <v>22</v>
      </c>
      <c r="L14" s="143" t="s">
        <v>22</v>
      </c>
    </row>
    <row r="15" spans="1:13" s="23" customFormat="1" ht="21.75" customHeight="1">
      <c r="B15" s="327" t="s">
        <v>23</v>
      </c>
      <c r="C15" s="105" t="s">
        <v>22</v>
      </c>
      <c r="D15" s="105" t="s">
        <v>22</v>
      </c>
      <c r="E15" s="105" t="s">
        <v>22</v>
      </c>
      <c r="F15" s="105" t="s">
        <v>22</v>
      </c>
      <c r="G15" s="105" t="s">
        <v>22</v>
      </c>
      <c r="H15" s="105" t="s">
        <v>22</v>
      </c>
      <c r="I15" s="105">
        <v>3802</v>
      </c>
      <c r="J15" s="329" t="s">
        <v>22</v>
      </c>
      <c r="K15" s="199" t="s">
        <v>22</v>
      </c>
      <c r="L15" s="143" t="s">
        <v>22</v>
      </c>
    </row>
    <row r="16" spans="1:13" s="23" customFormat="1" ht="21.75" customHeight="1">
      <c r="B16" s="327" t="s">
        <v>24</v>
      </c>
      <c r="C16" s="105" t="s">
        <v>22</v>
      </c>
      <c r="D16" s="105" t="s">
        <v>22</v>
      </c>
      <c r="E16" s="105" t="s">
        <v>22</v>
      </c>
      <c r="F16" s="105" t="s">
        <v>22</v>
      </c>
      <c r="G16" s="105" t="s">
        <v>22</v>
      </c>
      <c r="H16" s="105" t="s">
        <v>22</v>
      </c>
      <c r="I16" s="105" t="s">
        <v>22</v>
      </c>
      <c r="J16" s="105" t="s">
        <v>22</v>
      </c>
      <c r="K16" s="105" t="s">
        <v>22</v>
      </c>
      <c r="L16" s="143">
        <v>5408</v>
      </c>
    </row>
    <row r="17" spans="2:13" s="23" customFormat="1" ht="21.75" customHeight="1">
      <c r="B17" s="327" t="s">
        <v>25</v>
      </c>
      <c r="C17" s="105">
        <v>16992</v>
      </c>
      <c r="D17" s="105">
        <v>16439</v>
      </c>
      <c r="E17" s="105">
        <v>18496</v>
      </c>
      <c r="F17" s="105">
        <v>15357</v>
      </c>
      <c r="G17" s="105">
        <v>13402</v>
      </c>
      <c r="H17" s="105">
        <v>9574</v>
      </c>
      <c r="I17" s="105">
        <v>14591</v>
      </c>
      <c r="J17" s="329">
        <v>16285</v>
      </c>
      <c r="K17" s="199">
        <v>13603</v>
      </c>
      <c r="L17" s="143">
        <v>11443</v>
      </c>
    </row>
    <row r="18" spans="2:13" s="23" customFormat="1" ht="21.75" customHeight="1">
      <c r="B18" s="323" t="s">
        <v>26</v>
      </c>
      <c r="C18" s="324">
        <v>-69757</v>
      </c>
      <c r="D18" s="324">
        <v>-59082</v>
      </c>
      <c r="E18" s="324">
        <v>-57147</v>
      </c>
      <c r="F18" s="324">
        <v>-50427</v>
      </c>
      <c r="G18" s="324">
        <v>-51979</v>
      </c>
      <c r="H18" s="324">
        <v>-48347</v>
      </c>
      <c r="I18" s="324">
        <v>-39672</v>
      </c>
      <c r="J18" s="170">
        <v>-36176</v>
      </c>
      <c r="K18" s="261">
        <v>-39436</v>
      </c>
      <c r="L18" s="195">
        <v>-38779</v>
      </c>
    </row>
    <row r="19" spans="2:13" s="23" customFormat="1" ht="21.75" customHeight="1">
      <c r="B19" s="330" t="s">
        <v>27</v>
      </c>
      <c r="C19" s="102">
        <v>-53590</v>
      </c>
      <c r="D19" s="102">
        <v>-45833</v>
      </c>
      <c r="E19" s="102">
        <v>-38571</v>
      </c>
      <c r="F19" s="102">
        <v>-38332</v>
      </c>
      <c r="G19" s="102">
        <v>-33101</v>
      </c>
      <c r="H19" s="102">
        <v>-29145</v>
      </c>
      <c r="I19" s="102">
        <v>-25808</v>
      </c>
      <c r="J19" s="331">
        <v>-23917</v>
      </c>
      <c r="K19" s="217">
        <v>-24212</v>
      </c>
      <c r="L19" s="150">
        <v>-21021</v>
      </c>
    </row>
    <row r="20" spans="2:13" s="23" customFormat="1" ht="21.75" customHeight="1">
      <c r="B20" s="327" t="s">
        <v>28</v>
      </c>
      <c r="C20" s="105">
        <v>-2085</v>
      </c>
      <c r="D20" s="105">
        <v>-2920</v>
      </c>
      <c r="E20" s="105">
        <v>-1572</v>
      </c>
      <c r="F20" s="105">
        <v>-89</v>
      </c>
      <c r="G20" s="105">
        <v>-183</v>
      </c>
      <c r="H20" s="105">
        <v>-306</v>
      </c>
      <c r="I20" s="105">
        <v>-178</v>
      </c>
      <c r="J20" s="329">
        <v>-18</v>
      </c>
      <c r="K20" s="199">
        <v>-5</v>
      </c>
      <c r="L20" s="143">
        <v>-4</v>
      </c>
    </row>
    <row r="21" spans="2:13" s="23" customFormat="1" ht="21.75" customHeight="1">
      <c r="B21" s="327" t="s">
        <v>29</v>
      </c>
      <c r="C21" s="105" t="s">
        <v>22</v>
      </c>
      <c r="D21" s="105" t="s">
        <v>22</v>
      </c>
      <c r="E21" s="105" t="s">
        <v>22</v>
      </c>
      <c r="F21" s="105" t="s">
        <v>22</v>
      </c>
      <c r="G21" s="105">
        <v>-5664</v>
      </c>
      <c r="H21" s="332">
        <v>-5243</v>
      </c>
      <c r="I21" s="105" t="s">
        <v>22</v>
      </c>
      <c r="J21" s="329">
        <v>-2848</v>
      </c>
      <c r="K21" s="199">
        <v>-145</v>
      </c>
      <c r="L21" s="143" t="s">
        <v>22</v>
      </c>
    </row>
    <row r="22" spans="2:13" s="23" customFormat="1" ht="21.75" customHeight="1">
      <c r="B22" s="327" t="s">
        <v>30</v>
      </c>
      <c r="C22" s="105" t="s">
        <v>22</v>
      </c>
      <c r="D22" s="105" t="s">
        <v>22</v>
      </c>
      <c r="E22" s="105" t="s">
        <v>22</v>
      </c>
      <c r="F22" s="105" t="s">
        <v>22</v>
      </c>
      <c r="G22" s="105" t="s">
        <v>22</v>
      </c>
      <c r="H22" s="105" t="s">
        <v>22</v>
      </c>
      <c r="I22" s="105" t="s">
        <v>22</v>
      </c>
      <c r="J22" s="105" t="s">
        <v>22</v>
      </c>
      <c r="K22" s="199">
        <v>-3307</v>
      </c>
      <c r="L22" s="143">
        <v>-10568</v>
      </c>
    </row>
    <row r="23" spans="2:13" s="23" customFormat="1" ht="21.75" customHeight="1">
      <c r="B23" s="333" t="s">
        <v>25</v>
      </c>
      <c r="C23" s="334">
        <v>-14081</v>
      </c>
      <c r="D23" s="334">
        <v>-10328</v>
      </c>
      <c r="E23" s="334">
        <v>-17003</v>
      </c>
      <c r="F23" s="334">
        <v>-12005</v>
      </c>
      <c r="G23" s="334">
        <v>-13030</v>
      </c>
      <c r="H23" s="334">
        <v>-13651</v>
      </c>
      <c r="I23" s="334">
        <v>-13685</v>
      </c>
      <c r="J23" s="335">
        <v>-9392</v>
      </c>
      <c r="K23" s="262">
        <v>-11765</v>
      </c>
      <c r="L23" s="196">
        <v>-7185</v>
      </c>
    </row>
    <row r="24" spans="2:13" s="32" customFormat="1" ht="21.75" customHeight="1">
      <c r="B24" s="296" t="s">
        <v>31</v>
      </c>
      <c r="C24" s="318">
        <v>48461</v>
      </c>
      <c r="D24" s="318">
        <v>58088</v>
      </c>
      <c r="E24" s="318">
        <v>78773</v>
      </c>
      <c r="F24" s="318">
        <v>89535</v>
      </c>
      <c r="G24" s="318">
        <v>101480</v>
      </c>
      <c r="H24" s="318">
        <v>33636</v>
      </c>
      <c r="I24" s="318">
        <v>13702</v>
      </c>
      <c r="J24" s="319">
        <v>45316</v>
      </c>
      <c r="K24" s="259">
        <v>62228</v>
      </c>
      <c r="L24" s="193">
        <v>34478</v>
      </c>
      <c r="M24" s="31"/>
    </row>
    <row r="25" spans="2:13" s="32" customFormat="1" ht="21.75" customHeight="1">
      <c r="B25" s="336" t="s">
        <v>32</v>
      </c>
      <c r="C25" s="337">
        <v>-90563</v>
      </c>
      <c r="D25" s="337">
        <v>-438167</v>
      </c>
      <c r="E25" s="337">
        <v>-9358</v>
      </c>
      <c r="F25" s="337">
        <v>-1449</v>
      </c>
      <c r="G25" s="337">
        <v>-13135</v>
      </c>
      <c r="H25" s="337">
        <v>3434</v>
      </c>
      <c r="I25" s="337">
        <v>5192</v>
      </c>
      <c r="J25" s="338">
        <v>-6004</v>
      </c>
      <c r="K25" s="339">
        <v>-775</v>
      </c>
      <c r="L25" s="340">
        <v>-2759</v>
      </c>
      <c r="M25" s="31"/>
    </row>
    <row r="26" spans="2:13" s="32" customFormat="1" ht="21.75" customHeight="1">
      <c r="B26" s="341" t="s">
        <v>33</v>
      </c>
      <c r="C26" s="318">
        <v>-42101</v>
      </c>
      <c r="D26" s="318">
        <v>-380079</v>
      </c>
      <c r="E26" s="318">
        <v>69414</v>
      </c>
      <c r="F26" s="318">
        <v>88085</v>
      </c>
      <c r="G26" s="318">
        <v>88344</v>
      </c>
      <c r="H26" s="318">
        <v>37070</v>
      </c>
      <c r="I26" s="318">
        <v>18894</v>
      </c>
      <c r="J26" s="319">
        <v>39312</v>
      </c>
      <c r="K26" s="259">
        <v>61454</v>
      </c>
      <c r="L26" s="193">
        <v>31719</v>
      </c>
      <c r="M26" s="31"/>
    </row>
    <row r="27" spans="2:13" s="32" customFormat="1" ht="21.75" customHeight="1">
      <c r="B27" s="320" t="s">
        <v>34</v>
      </c>
      <c r="C27" s="342">
        <v>-12282</v>
      </c>
      <c r="D27" s="342">
        <v>-11331</v>
      </c>
      <c r="E27" s="342">
        <v>-16484</v>
      </c>
      <c r="F27" s="342">
        <v>-18841</v>
      </c>
      <c r="G27" s="342">
        <v>-20118</v>
      </c>
      <c r="H27" s="342">
        <v>-19229</v>
      </c>
      <c r="I27" s="342">
        <v>-8562</v>
      </c>
      <c r="J27" s="192">
        <v>-11400</v>
      </c>
      <c r="K27" s="263">
        <v>-18482</v>
      </c>
      <c r="L27" s="197">
        <v>-11441</v>
      </c>
      <c r="M27" s="31"/>
    </row>
    <row r="28" spans="2:13" s="23" customFormat="1" ht="21.75" customHeight="1">
      <c r="B28" s="343" t="s">
        <v>35</v>
      </c>
      <c r="C28" s="342">
        <v>23058</v>
      </c>
      <c r="D28" s="342">
        <v>-18287</v>
      </c>
      <c r="E28" s="342">
        <v>-5840</v>
      </c>
      <c r="F28" s="342">
        <v>-4971</v>
      </c>
      <c r="G28" s="342">
        <v>-2062</v>
      </c>
      <c r="H28" s="342">
        <v>2490</v>
      </c>
      <c r="I28" s="342">
        <v>294</v>
      </c>
      <c r="J28" s="192">
        <v>-9103</v>
      </c>
      <c r="K28" s="263">
        <v>-43821</v>
      </c>
      <c r="L28" s="197">
        <v>-2012</v>
      </c>
      <c r="M28" s="33"/>
    </row>
    <row r="29" spans="2:13" s="23" customFormat="1" ht="21.75" customHeight="1">
      <c r="B29" s="344" t="s">
        <v>36</v>
      </c>
      <c r="C29" s="345" t="s">
        <v>37</v>
      </c>
      <c r="D29" s="345" t="s">
        <v>37</v>
      </c>
      <c r="E29" s="345" t="s">
        <v>37</v>
      </c>
      <c r="F29" s="345" t="s">
        <v>37</v>
      </c>
      <c r="G29" s="345" t="s">
        <v>37</v>
      </c>
      <c r="H29" s="345" t="s">
        <v>37</v>
      </c>
      <c r="I29" s="345" t="s">
        <v>37</v>
      </c>
      <c r="J29" s="346">
        <v>18808</v>
      </c>
      <c r="K29" s="347">
        <v>-850</v>
      </c>
      <c r="L29" s="348">
        <v>18265</v>
      </c>
      <c r="M29" s="33"/>
    </row>
    <row r="30" spans="2:13" s="23" customFormat="1" ht="21.75" customHeight="1">
      <c r="B30" s="343" t="s">
        <v>38</v>
      </c>
      <c r="C30" s="342">
        <v>-2282</v>
      </c>
      <c r="D30" s="342">
        <v>-2778</v>
      </c>
      <c r="E30" s="342">
        <v>-3383</v>
      </c>
      <c r="F30" s="342">
        <v>-5506</v>
      </c>
      <c r="G30" s="342">
        <v>-3469</v>
      </c>
      <c r="H30" s="342">
        <v>-1330</v>
      </c>
      <c r="I30" s="342">
        <v>-1832</v>
      </c>
      <c r="J30" s="192">
        <v>-2826</v>
      </c>
      <c r="K30" s="263">
        <v>-2799</v>
      </c>
      <c r="L30" s="197">
        <v>-4002</v>
      </c>
    </row>
    <row r="31" spans="2:13" s="32" customFormat="1" ht="21.75" customHeight="1" thickBot="1">
      <c r="B31" s="349" t="s">
        <v>39</v>
      </c>
      <c r="C31" s="350">
        <v>-33609</v>
      </c>
      <c r="D31" s="350">
        <v>-412475</v>
      </c>
      <c r="E31" s="350">
        <v>43706</v>
      </c>
      <c r="F31" s="350">
        <v>58766</v>
      </c>
      <c r="G31" s="350">
        <v>62693</v>
      </c>
      <c r="H31" s="350">
        <v>19001</v>
      </c>
      <c r="I31" s="350">
        <v>8794</v>
      </c>
      <c r="J31" s="351">
        <v>15981</v>
      </c>
      <c r="K31" s="352">
        <v>-3649</v>
      </c>
      <c r="L31" s="353">
        <v>14263</v>
      </c>
      <c r="M31" s="31"/>
    </row>
    <row r="32" spans="2:13" s="23" customFormat="1" ht="11.25" customHeight="1" thickTop="1">
      <c r="B32" s="72"/>
      <c r="C32" s="354"/>
      <c r="D32" s="354"/>
      <c r="E32" s="354"/>
      <c r="F32" s="354"/>
      <c r="G32" s="354"/>
      <c r="H32" s="354"/>
      <c r="I32" s="354"/>
      <c r="J32" s="34"/>
      <c r="K32" s="264"/>
      <c r="L32" s="198"/>
    </row>
    <row r="33" spans="1:12" s="23" customFormat="1" ht="18">
      <c r="B33" s="72"/>
      <c r="C33" s="354"/>
      <c r="D33" s="354"/>
      <c r="E33" s="354"/>
      <c r="F33" s="354"/>
      <c r="G33" s="354"/>
      <c r="H33" s="354"/>
      <c r="I33" s="355"/>
      <c r="J33" s="356"/>
      <c r="K33" s="357"/>
      <c r="L33" s="358" t="s">
        <v>40</v>
      </c>
    </row>
    <row r="34" spans="1:12" s="32" customFormat="1" ht="21.75" customHeight="1">
      <c r="B34" s="359" t="s">
        <v>41</v>
      </c>
      <c r="C34" s="318">
        <v>419</v>
      </c>
      <c r="D34" s="318">
        <v>514</v>
      </c>
      <c r="E34" s="318">
        <v>785</v>
      </c>
      <c r="F34" s="318">
        <v>898</v>
      </c>
      <c r="G34" s="318">
        <v>1107</v>
      </c>
      <c r="H34" s="318">
        <v>483</v>
      </c>
      <c r="I34" s="318">
        <v>144</v>
      </c>
      <c r="J34" s="319">
        <v>419</v>
      </c>
      <c r="K34" s="259">
        <v>650</v>
      </c>
      <c r="L34" s="193">
        <v>354</v>
      </c>
    </row>
    <row r="35" spans="1:12" s="23" customFormat="1" ht="39" customHeight="1">
      <c r="B35" s="675" t="s">
        <v>42</v>
      </c>
      <c r="C35" s="34"/>
      <c r="D35" s="34"/>
      <c r="E35" s="34"/>
      <c r="F35" s="34"/>
      <c r="G35" s="34"/>
      <c r="H35" s="34"/>
      <c r="I35" s="34"/>
      <c r="J35" s="34"/>
      <c r="K35" s="34"/>
      <c r="L35" s="34"/>
    </row>
    <row r="36" spans="1:12" ht="39" customHeight="1">
      <c r="B36" s="674" t="s">
        <v>43</v>
      </c>
      <c r="C36" s="360"/>
      <c r="D36" s="360"/>
      <c r="E36" s="360"/>
      <c r="F36" s="360"/>
      <c r="G36" s="36"/>
      <c r="H36" s="36"/>
      <c r="I36" s="36"/>
      <c r="J36" s="36"/>
      <c r="K36" s="36"/>
      <c r="L36" s="36"/>
    </row>
    <row r="37" spans="1:12">
      <c r="B37" s="37"/>
      <c r="C37" s="38"/>
      <c r="D37" s="38"/>
      <c r="F37" s="38"/>
      <c r="G37" s="38"/>
      <c r="H37" s="38"/>
      <c r="I37" s="38"/>
      <c r="J37" s="38"/>
      <c r="K37" s="38"/>
      <c r="L37" s="38"/>
    </row>
    <row r="38" spans="1:12">
      <c r="B38" s="37"/>
      <c r="C38" s="38"/>
      <c r="D38" s="38"/>
      <c r="F38" s="38"/>
      <c r="G38" s="38"/>
      <c r="H38" s="38"/>
      <c r="I38" s="38"/>
      <c r="J38" s="38"/>
      <c r="K38" s="38"/>
      <c r="L38" s="38"/>
    </row>
    <row r="39" spans="1:12" ht="22.5" customHeight="1">
      <c r="A39" s="47" t="s">
        <v>44</v>
      </c>
      <c r="B39" s="42"/>
      <c r="D39" s="317"/>
      <c r="E39" s="317"/>
      <c r="F39" s="317" t="s">
        <v>1</v>
      </c>
    </row>
    <row r="40" spans="1:12" ht="5.25" customHeight="1">
      <c r="B40" s="29"/>
    </row>
    <row r="41" spans="1:12" s="30" customFormat="1" ht="20.25" customHeight="1">
      <c r="B41" s="1321"/>
      <c r="C41" s="1323" t="s">
        <v>45</v>
      </c>
      <c r="D41" s="1325" t="s">
        <v>46</v>
      </c>
      <c r="E41" s="1327" t="s">
        <v>47</v>
      </c>
      <c r="F41" s="1329" t="s">
        <v>11</v>
      </c>
    </row>
    <row r="42" spans="1:12" s="30" customFormat="1" ht="20.25" customHeight="1">
      <c r="B42" s="1322"/>
      <c r="C42" s="1324"/>
      <c r="D42" s="1326"/>
      <c r="E42" s="1328"/>
      <c r="F42" s="1331"/>
    </row>
    <row r="43" spans="1:12" s="32" customFormat="1" ht="21.75" customHeight="1">
      <c r="B43" s="296" t="s">
        <v>36</v>
      </c>
      <c r="C43" s="361">
        <v>10626</v>
      </c>
      <c r="D43" s="319">
        <v>18808</v>
      </c>
      <c r="E43" s="259">
        <v>-850</v>
      </c>
      <c r="F43" s="193">
        <v>18265</v>
      </c>
    </row>
    <row r="44" spans="1:12" s="23" customFormat="1" ht="21.75" customHeight="1">
      <c r="B44" s="323" t="s">
        <v>48</v>
      </c>
      <c r="C44" s="362">
        <v>29563</v>
      </c>
      <c r="D44" s="170">
        <v>-35462</v>
      </c>
      <c r="E44" s="261">
        <v>-16772</v>
      </c>
      <c r="F44" s="195">
        <v>38585</v>
      </c>
    </row>
    <row r="45" spans="1:12" s="23" customFormat="1" ht="21.75" customHeight="1">
      <c r="B45" s="363" t="s">
        <v>49</v>
      </c>
      <c r="C45" s="102">
        <v>3786</v>
      </c>
      <c r="D45" s="326">
        <v>-1557</v>
      </c>
      <c r="E45" s="233">
        <v>-2802</v>
      </c>
      <c r="F45" s="292">
        <v>5216</v>
      </c>
    </row>
    <row r="46" spans="1:12" s="23" customFormat="1" ht="21.75" customHeight="1">
      <c r="B46" s="305" t="s">
        <v>50</v>
      </c>
      <c r="C46" s="105">
        <v>641</v>
      </c>
      <c r="D46" s="328">
        <v>1165</v>
      </c>
      <c r="E46" s="234">
        <v>-1899</v>
      </c>
      <c r="F46" s="189">
        <v>1277</v>
      </c>
    </row>
    <row r="47" spans="1:12" s="23" customFormat="1" ht="21.75" customHeight="1">
      <c r="B47" s="305" t="s">
        <v>51</v>
      </c>
      <c r="C47" s="105" t="s">
        <v>22</v>
      </c>
      <c r="D47" s="328" t="s">
        <v>22</v>
      </c>
      <c r="E47" s="234">
        <v>77</v>
      </c>
      <c r="F47" s="189" t="s">
        <v>22</v>
      </c>
    </row>
    <row r="48" spans="1:12" s="23" customFormat="1" ht="21.75" customHeight="1">
      <c r="B48" s="305" t="s">
        <v>52</v>
      </c>
      <c r="C48" s="105">
        <v>14217</v>
      </c>
      <c r="D48" s="329">
        <v>-26545</v>
      </c>
      <c r="E48" s="199">
        <v>-1302</v>
      </c>
      <c r="F48" s="143">
        <v>20417</v>
      </c>
    </row>
    <row r="49" spans="1:13" s="23" customFormat="1" ht="21.75" customHeight="1">
      <c r="B49" s="305" t="s">
        <v>53</v>
      </c>
      <c r="C49" s="105">
        <v>63</v>
      </c>
      <c r="D49" s="329">
        <v>129</v>
      </c>
      <c r="E49" s="199">
        <v>-184</v>
      </c>
      <c r="F49" s="143">
        <v>-201</v>
      </c>
    </row>
    <row r="50" spans="1:13" s="23" customFormat="1" ht="21.75" customHeight="1">
      <c r="B50" s="364" t="s">
        <v>54</v>
      </c>
      <c r="C50" s="105">
        <v>10854</v>
      </c>
      <c r="D50" s="365">
        <v>-8654</v>
      </c>
      <c r="E50" s="265">
        <v>-10660</v>
      </c>
      <c r="F50" s="201">
        <v>11875</v>
      </c>
    </row>
    <row r="51" spans="1:13" s="23" customFormat="1" ht="21.75" customHeight="1">
      <c r="B51" s="297" t="s">
        <v>55</v>
      </c>
      <c r="C51" s="362">
        <v>40189</v>
      </c>
      <c r="D51" s="200">
        <v>-16653</v>
      </c>
      <c r="E51" s="200">
        <v>-17622</v>
      </c>
      <c r="F51" s="169">
        <v>56851</v>
      </c>
    </row>
    <row r="52" spans="1:13" s="23" customFormat="1" ht="21.75" customHeight="1">
      <c r="B52" s="330" t="s">
        <v>56</v>
      </c>
      <c r="C52" s="102"/>
      <c r="D52" s="331"/>
      <c r="E52" s="217"/>
      <c r="F52" s="150"/>
    </row>
    <row r="53" spans="1:13" s="23" customFormat="1" ht="21.75" customHeight="1">
      <c r="B53" s="327" t="s">
        <v>57</v>
      </c>
      <c r="C53" s="105">
        <v>37869</v>
      </c>
      <c r="D53" s="329">
        <v>-18317</v>
      </c>
      <c r="E53" s="199">
        <v>-20212</v>
      </c>
      <c r="F53" s="143">
        <v>49939</v>
      </c>
    </row>
    <row r="54" spans="1:13" s="23" customFormat="1" ht="21.75" customHeight="1" thickBot="1">
      <c r="B54" s="366" t="s">
        <v>58</v>
      </c>
      <c r="C54" s="367">
        <v>2319</v>
      </c>
      <c r="D54" s="368">
        <v>1663</v>
      </c>
      <c r="E54" s="266">
        <v>2589</v>
      </c>
      <c r="F54" s="191">
        <v>6911</v>
      </c>
    </row>
    <row r="55" spans="1:13" s="32" customFormat="1" ht="21.75" customHeight="1" thickTop="1">
      <c r="B55" s="369"/>
      <c r="C55" s="170"/>
      <c r="D55" s="170"/>
      <c r="E55" s="170"/>
      <c r="F55" s="170"/>
      <c r="G55" s="170"/>
      <c r="H55" s="170"/>
      <c r="I55" s="170"/>
      <c r="J55" s="170"/>
      <c r="K55" s="170"/>
      <c r="L55" s="170"/>
    </row>
    <row r="56" spans="1:13" s="32" customFormat="1" ht="21.75" customHeight="1">
      <c r="B56" s="369"/>
      <c r="C56" s="170"/>
      <c r="D56" s="170"/>
      <c r="E56" s="170"/>
      <c r="F56" s="170"/>
      <c r="G56" s="170"/>
      <c r="H56" s="170"/>
      <c r="I56" s="170"/>
      <c r="J56" s="170"/>
      <c r="K56" s="170"/>
      <c r="L56" s="170"/>
    </row>
    <row r="57" spans="1:13" s="32" customFormat="1" ht="21.75" customHeight="1">
      <c r="B57" s="369"/>
      <c r="C57" s="170"/>
      <c r="D57" s="170"/>
      <c r="E57" s="170"/>
      <c r="F57" s="170"/>
      <c r="G57" s="170"/>
      <c r="H57" s="170"/>
      <c r="I57" s="170"/>
      <c r="J57" s="170"/>
      <c r="K57" s="170"/>
      <c r="L57" s="170"/>
    </row>
    <row r="58" spans="1:13" s="373" customFormat="1" ht="22.5" customHeight="1">
      <c r="A58" s="47" t="s">
        <v>59</v>
      </c>
      <c r="B58" s="42"/>
      <c r="C58" s="370"/>
      <c r="D58" s="370"/>
      <c r="E58" s="35"/>
      <c r="F58" s="370"/>
      <c r="G58" s="35"/>
      <c r="H58" s="371"/>
      <c r="I58" s="317"/>
      <c r="J58" s="317"/>
      <c r="K58" s="317"/>
      <c r="L58" s="317" t="s">
        <v>1</v>
      </c>
      <c r="M58" s="372"/>
    </row>
    <row r="59" spans="1:13" s="30" customFormat="1" ht="20.25" customHeight="1">
      <c r="B59" s="1321"/>
      <c r="C59" s="1323" t="s">
        <v>2</v>
      </c>
      <c r="D59" s="1323" t="s">
        <v>3</v>
      </c>
      <c r="E59" s="1323" t="s">
        <v>4</v>
      </c>
      <c r="F59" s="1323" t="s">
        <v>5</v>
      </c>
      <c r="G59" s="1323" t="s">
        <v>6</v>
      </c>
      <c r="H59" s="1323" t="s">
        <v>7</v>
      </c>
      <c r="I59" s="1323" t="s">
        <v>8</v>
      </c>
      <c r="J59" s="1323" t="s">
        <v>9</v>
      </c>
      <c r="K59" s="1327" t="s">
        <v>10</v>
      </c>
      <c r="L59" s="1329" t="s">
        <v>11</v>
      </c>
    </row>
    <row r="60" spans="1:13" s="30" customFormat="1" ht="20.25" customHeight="1">
      <c r="B60" s="1322"/>
      <c r="C60" s="1324"/>
      <c r="D60" s="1324"/>
      <c r="E60" s="1324"/>
      <c r="F60" s="1324"/>
      <c r="G60" s="1324"/>
      <c r="H60" s="1324"/>
      <c r="I60" s="1324"/>
      <c r="J60" s="1324"/>
      <c r="K60" s="1332"/>
      <c r="L60" s="1330"/>
    </row>
    <row r="61" spans="1:13" s="32" customFormat="1" ht="21.75" customHeight="1">
      <c r="B61" s="323" t="s">
        <v>60</v>
      </c>
      <c r="C61" s="324">
        <v>22173</v>
      </c>
      <c r="D61" s="324">
        <v>15301</v>
      </c>
      <c r="E61" s="324">
        <v>20025</v>
      </c>
      <c r="F61" s="324">
        <v>30562</v>
      </c>
      <c r="G61" s="324">
        <v>15827</v>
      </c>
      <c r="H61" s="324">
        <v>41125</v>
      </c>
      <c r="I61" s="324">
        <v>41185</v>
      </c>
      <c r="J61" s="170">
        <v>19078</v>
      </c>
      <c r="K61" s="200">
        <v>14239</v>
      </c>
      <c r="L61" s="169">
        <v>13739</v>
      </c>
      <c r="M61" s="31"/>
    </row>
    <row r="62" spans="1:13" s="32" customFormat="1" ht="21.75" customHeight="1">
      <c r="B62" s="330" t="s">
        <v>61</v>
      </c>
      <c r="C62" s="102">
        <v>681</v>
      </c>
      <c r="D62" s="102">
        <v>2617</v>
      </c>
      <c r="E62" s="102">
        <v>3962</v>
      </c>
      <c r="F62" s="102">
        <v>11596</v>
      </c>
      <c r="G62" s="102">
        <v>1187</v>
      </c>
      <c r="H62" s="102">
        <v>6806</v>
      </c>
      <c r="I62" s="102">
        <v>1439</v>
      </c>
      <c r="J62" s="331">
        <v>4870</v>
      </c>
      <c r="K62" s="217">
        <v>3217</v>
      </c>
      <c r="L62" s="150">
        <v>3402</v>
      </c>
      <c r="M62" s="31"/>
    </row>
    <row r="63" spans="1:13" s="32" customFormat="1" ht="21.75" customHeight="1">
      <c r="B63" s="327" t="s">
        <v>62</v>
      </c>
      <c r="C63" s="105" t="s">
        <v>22</v>
      </c>
      <c r="D63" s="105" t="s">
        <v>22</v>
      </c>
      <c r="E63" s="105" t="s">
        <v>22</v>
      </c>
      <c r="F63" s="105" t="s">
        <v>22</v>
      </c>
      <c r="G63" s="105" t="s">
        <v>22</v>
      </c>
      <c r="H63" s="105" t="s">
        <v>22</v>
      </c>
      <c r="I63" s="105" t="s">
        <v>22</v>
      </c>
      <c r="J63" s="331">
        <v>449</v>
      </c>
      <c r="K63" s="217" t="s">
        <v>22</v>
      </c>
      <c r="L63" s="143" t="s">
        <v>22</v>
      </c>
      <c r="M63" s="31"/>
    </row>
    <row r="64" spans="1:13" s="32" customFormat="1" ht="21.75" customHeight="1">
      <c r="B64" s="327" t="s">
        <v>21</v>
      </c>
      <c r="C64" s="105">
        <v>21492</v>
      </c>
      <c r="D64" s="105">
        <v>8772</v>
      </c>
      <c r="E64" s="105">
        <v>9522</v>
      </c>
      <c r="F64" s="105">
        <v>12952</v>
      </c>
      <c r="G64" s="105">
        <v>9605</v>
      </c>
      <c r="H64" s="105">
        <v>30764</v>
      </c>
      <c r="I64" s="105">
        <v>33214</v>
      </c>
      <c r="J64" s="329">
        <v>1575</v>
      </c>
      <c r="K64" s="199">
        <v>9039</v>
      </c>
      <c r="L64" s="143">
        <v>6802</v>
      </c>
      <c r="M64" s="31"/>
    </row>
    <row r="65" spans="2:13" s="32" customFormat="1" ht="21.75" customHeight="1">
      <c r="B65" s="327" t="s">
        <v>63</v>
      </c>
      <c r="C65" s="105" t="s">
        <v>22</v>
      </c>
      <c r="D65" s="105" t="s">
        <v>22</v>
      </c>
      <c r="E65" s="105">
        <v>12</v>
      </c>
      <c r="F65" s="105">
        <v>188</v>
      </c>
      <c r="G65" s="105">
        <v>166</v>
      </c>
      <c r="H65" s="105">
        <v>0</v>
      </c>
      <c r="I65" s="105">
        <v>430</v>
      </c>
      <c r="J65" s="329">
        <v>6</v>
      </c>
      <c r="K65" s="199">
        <v>556</v>
      </c>
      <c r="L65" s="143">
        <v>3497</v>
      </c>
      <c r="M65" s="31"/>
    </row>
    <row r="66" spans="2:13" s="32" customFormat="1" ht="21.75" customHeight="1">
      <c r="B66" s="327" t="s">
        <v>64</v>
      </c>
      <c r="C66" s="105" t="s">
        <v>22</v>
      </c>
      <c r="D66" s="105">
        <v>1043</v>
      </c>
      <c r="E66" s="105" t="s">
        <v>22</v>
      </c>
      <c r="F66" s="105">
        <v>227</v>
      </c>
      <c r="G66" s="105">
        <v>121</v>
      </c>
      <c r="H66" s="105">
        <v>28</v>
      </c>
      <c r="I66" s="105">
        <v>92</v>
      </c>
      <c r="J66" s="329">
        <v>135</v>
      </c>
      <c r="K66" s="199">
        <v>24</v>
      </c>
      <c r="L66" s="143">
        <v>5</v>
      </c>
      <c r="M66" s="31"/>
    </row>
    <row r="67" spans="2:13" s="32" customFormat="1" ht="21.75" customHeight="1">
      <c r="B67" s="327" t="s">
        <v>65</v>
      </c>
      <c r="C67" s="105" t="s">
        <v>22</v>
      </c>
      <c r="D67" s="105" t="s">
        <v>22</v>
      </c>
      <c r="E67" s="105" t="s">
        <v>22</v>
      </c>
      <c r="F67" s="105" t="s">
        <v>22</v>
      </c>
      <c r="G67" s="105" t="s">
        <v>22</v>
      </c>
      <c r="H67" s="105" t="s">
        <v>22</v>
      </c>
      <c r="I67" s="105" t="s">
        <v>22</v>
      </c>
      <c r="J67" s="329">
        <v>404</v>
      </c>
      <c r="K67" s="199">
        <v>1207</v>
      </c>
      <c r="L67" s="143">
        <v>31</v>
      </c>
      <c r="M67" s="31"/>
    </row>
    <row r="68" spans="2:13" s="32" customFormat="1" ht="21.75" customHeight="1">
      <c r="B68" s="327" t="s">
        <v>66</v>
      </c>
      <c r="C68" s="105" t="s">
        <v>22</v>
      </c>
      <c r="D68" s="105" t="s">
        <v>22</v>
      </c>
      <c r="E68" s="105" t="s">
        <v>22</v>
      </c>
      <c r="F68" s="105" t="s">
        <v>22</v>
      </c>
      <c r="G68" s="105" t="s">
        <v>22</v>
      </c>
      <c r="H68" s="105" t="s">
        <v>22</v>
      </c>
      <c r="I68" s="105" t="s">
        <v>22</v>
      </c>
      <c r="J68" s="329">
        <v>10307</v>
      </c>
      <c r="K68" s="199">
        <v>194</v>
      </c>
      <c r="L68" s="143" t="s">
        <v>22</v>
      </c>
      <c r="M68" s="31"/>
    </row>
    <row r="69" spans="2:13" s="32" customFormat="1" ht="21.75" customHeight="1">
      <c r="B69" s="327" t="s">
        <v>67</v>
      </c>
      <c r="C69" s="105" t="s">
        <v>22</v>
      </c>
      <c r="D69" s="105" t="s">
        <v>22</v>
      </c>
      <c r="E69" s="105">
        <v>5797</v>
      </c>
      <c r="F69" s="105">
        <v>5259</v>
      </c>
      <c r="G69" s="105">
        <v>4540</v>
      </c>
      <c r="H69" s="105">
        <v>2245</v>
      </c>
      <c r="I69" s="105">
        <v>3248</v>
      </c>
      <c r="J69" s="329">
        <v>1272</v>
      </c>
      <c r="K69" s="199" t="s">
        <v>22</v>
      </c>
      <c r="L69" s="143" t="s">
        <v>22</v>
      </c>
      <c r="M69" s="31"/>
    </row>
    <row r="70" spans="2:13" s="32" customFormat="1" ht="21.75" customHeight="1">
      <c r="B70" s="327" t="s">
        <v>68</v>
      </c>
      <c r="C70" s="105" t="s">
        <v>22</v>
      </c>
      <c r="D70" s="105" t="s">
        <v>22</v>
      </c>
      <c r="E70" s="105">
        <v>617</v>
      </c>
      <c r="F70" s="105">
        <v>30</v>
      </c>
      <c r="G70" s="105">
        <v>29</v>
      </c>
      <c r="H70" s="105" t="s">
        <v>22</v>
      </c>
      <c r="I70" s="105" t="s">
        <v>22</v>
      </c>
      <c r="J70" s="329" t="s">
        <v>22</v>
      </c>
      <c r="K70" s="199" t="s">
        <v>22</v>
      </c>
      <c r="L70" s="143" t="s">
        <v>22</v>
      </c>
      <c r="M70" s="31"/>
    </row>
    <row r="71" spans="2:13" s="32" customFormat="1" ht="21.75" customHeight="1">
      <c r="B71" s="327" t="s">
        <v>69</v>
      </c>
      <c r="C71" s="105" t="s">
        <v>22</v>
      </c>
      <c r="D71" s="105" t="s">
        <v>22</v>
      </c>
      <c r="E71" s="105">
        <v>112</v>
      </c>
      <c r="F71" s="105">
        <v>308</v>
      </c>
      <c r="G71" s="105">
        <v>177</v>
      </c>
      <c r="H71" s="105">
        <v>110</v>
      </c>
      <c r="I71" s="105">
        <v>6</v>
      </c>
      <c r="J71" s="329">
        <v>56</v>
      </c>
      <c r="K71" s="199" t="s">
        <v>22</v>
      </c>
      <c r="L71" s="143" t="s">
        <v>22</v>
      </c>
      <c r="M71" s="31"/>
    </row>
    <row r="72" spans="2:13" s="32" customFormat="1" ht="21.75" customHeight="1">
      <c r="B72" s="327" t="s">
        <v>70</v>
      </c>
      <c r="C72" s="105" t="s">
        <v>22</v>
      </c>
      <c r="D72" s="105" t="s">
        <v>22</v>
      </c>
      <c r="E72" s="105" t="s">
        <v>22</v>
      </c>
      <c r="F72" s="105" t="s">
        <v>22</v>
      </c>
      <c r="G72" s="105" t="s">
        <v>22</v>
      </c>
      <c r="H72" s="105">
        <v>1169</v>
      </c>
      <c r="I72" s="105" t="s">
        <v>22</v>
      </c>
      <c r="J72" s="329" t="s">
        <v>22</v>
      </c>
      <c r="K72" s="199" t="s">
        <v>22</v>
      </c>
      <c r="L72" s="143" t="s">
        <v>22</v>
      </c>
      <c r="M72" s="31"/>
    </row>
    <row r="73" spans="2:13" s="32" customFormat="1" ht="21.75" customHeight="1">
      <c r="B73" s="327" t="s">
        <v>71</v>
      </c>
      <c r="C73" s="105" t="s">
        <v>22</v>
      </c>
      <c r="D73" s="105" t="s">
        <v>22</v>
      </c>
      <c r="E73" s="105" t="s">
        <v>22</v>
      </c>
      <c r="F73" s="105" t="s">
        <v>22</v>
      </c>
      <c r="G73" s="105" t="s">
        <v>22</v>
      </c>
      <c r="H73" s="105" t="s">
        <v>22</v>
      </c>
      <c r="I73" s="105">
        <v>2753</v>
      </c>
      <c r="J73" s="329" t="s">
        <v>22</v>
      </c>
      <c r="K73" s="199" t="s">
        <v>22</v>
      </c>
      <c r="L73" s="143" t="s">
        <v>22</v>
      </c>
      <c r="M73" s="31"/>
    </row>
    <row r="74" spans="2:13" s="32" customFormat="1" ht="21.75" customHeight="1">
      <c r="B74" s="327" t="s">
        <v>72</v>
      </c>
      <c r="C74" s="105" t="s">
        <v>22</v>
      </c>
      <c r="D74" s="105">
        <v>2868</v>
      </c>
      <c r="E74" s="105" t="s">
        <v>22</v>
      </c>
      <c r="F74" s="105" t="s">
        <v>22</v>
      </c>
      <c r="G74" s="105" t="s">
        <v>22</v>
      </c>
      <c r="H74" s="105" t="s">
        <v>22</v>
      </c>
      <c r="I74" s="105" t="s">
        <v>22</v>
      </c>
      <c r="J74" s="105" t="s">
        <v>22</v>
      </c>
      <c r="K74" s="199" t="s">
        <v>22</v>
      </c>
      <c r="L74" s="143" t="s">
        <v>22</v>
      </c>
      <c r="M74" s="31"/>
    </row>
    <row r="75" spans="2:13" s="32" customFormat="1" ht="21.75" customHeight="1">
      <c r="B75" s="323" t="s">
        <v>73</v>
      </c>
      <c r="C75" s="324">
        <v>-112737</v>
      </c>
      <c r="D75" s="324">
        <v>-453468</v>
      </c>
      <c r="E75" s="324">
        <v>-29384</v>
      </c>
      <c r="F75" s="324">
        <v>-32012</v>
      </c>
      <c r="G75" s="324">
        <v>-28962</v>
      </c>
      <c r="H75" s="324">
        <v>-37691</v>
      </c>
      <c r="I75" s="324">
        <v>-35993</v>
      </c>
      <c r="J75" s="170">
        <v>-25082</v>
      </c>
      <c r="K75" s="261">
        <v>-15014</v>
      </c>
      <c r="L75" s="195">
        <v>-16498</v>
      </c>
      <c r="M75" s="31"/>
    </row>
    <row r="76" spans="2:13" s="32" customFormat="1" ht="21.75" customHeight="1">
      <c r="B76" s="330" t="s">
        <v>74</v>
      </c>
      <c r="C76" s="102">
        <v>-4999</v>
      </c>
      <c r="D76" s="102">
        <v>-98113</v>
      </c>
      <c r="E76" s="102">
        <v>-1723</v>
      </c>
      <c r="F76" s="102">
        <v>-2144</v>
      </c>
      <c r="G76" s="102">
        <v>-1473</v>
      </c>
      <c r="H76" s="102">
        <v>-542</v>
      </c>
      <c r="I76" s="102">
        <v>-448</v>
      </c>
      <c r="J76" s="331">
        <v>-483</v>
      </c>
      <c r="K76" s="217">
        <v>-824</v>
      </c>
      <c r="L76" s="150">
        <v>-770</v>
      </c>
      <c r="M76" s="31"/>
    </row>
    <row r="77" spans="2:13" s="32" customFormat="1" ht="21.75" customHeight="1">
      <c r="B77" s="327" t="s">
        <v>75</v>
      </c>
      <c r="C77" s="105" t="s">
        <v>22</v>
      </c>
      <c r="D77" s="105" t="s">
        <v>22</v>
      </c>
      <c r="E77" s="105" t="s">
        <v>22</v>
      </c>
      <c r="F77" s="105" t="s">
        <v>22</v>
      </c>
      <c r="G77" s="105" t="s">
        <v>22</v>
      </c>
      <c r="H77" s="105" t="s">
        <v>22</v>
      </c>
      <c r="I77" s="105" t="s">
        <v>22</v>
      </c>
      <c r="J77" s="331">
        <v>-835</v>
      </c>
      <c r="K77" s="217">
        <v>-18</v>
      </c>
      <c r="L77" s="143" t="s">
        <v>22</v>
      </c>
      <c r="M77" s="31"/>
    </row>
    <row r="78" spans="2:13" s="32" customFormat="1" ht="21.75" customHeight="1">
      <c r="B78" s="327" t="s">
        <v>76</v>
      </c>
      <c r="C78" s="105" t="s">
        <v>22</v>
      </c>
      <c r="D78" s="105" t="s">
        <v>22</v>
      </c>
      <c r="E78" s="105">
        <v>-2022</v>
      </c>
      <c r="F78" s="105">
        <v>-3393</v>
      </c>
      <c r="G78" s="105">
        <v>-6994</v>
      </c>
      <c r="H78" s="105">
        <v>-12151</v>
      </c>
      <c r="I78" s="105">
        <v>-9402</v>
      </c>
      <c r="J78" s="329">
        <v>-9687</v>
      </c>
      <c r="K78" s="199">
        <v>-6101</v>
      </c>
      <c r="L78" s="143">
        <v>-11893</v>
      </c>
      <c r="M78" s="31"/>
    </row>
    <row r="79" spans="2:13" s="32" customFormat="1" ht="21.75" customHeight="1">
      <c r="B79" s="327" t="s">
        <v>77</v>
      </c>
      <c r="C79" s="105">
        <v>-6603</v>
      </c>
      <c r="D79" s="105">
        <v>-12916</v>
      </c>
      <c r="E79" s="105">
        <v>-3367</v>
      </c>
      <c r="F79" s="105">
        <v>-293</v>
      </c>
      <c r="G79" s="105">
        <v>-659</v>
      </c>
      <c r="H79" s="105">
        <v>-561</v>
      </c>
      <c r="I79" s="105">
        <v>-1167</v>
      </c>
      <c r="J79" s="329">
        <v>-127</v>
      </c>
      <c r="K79" s="199">
        <v>-122</v>
      </c>
      <c r="L79" s="143">
        <v>-31</v>
      </c>
      <c r="M79" s="31"/>
    </row>
    <row r="80" spans="2:13" s="32" customFormat="1" ht="21.75" customHeight="1">
      <c r="B80" s="327" t="s">
        <v>78</v>
      </c>
      <c r="C80" s="105" t="s">
        <v>22</v>
      </c>
      <c r="D80" s="105" t="s">
        <v>22</v>
      </c>
      <c r="E80" s="105">
        <v>-1238</v>
      </c>
      <c r="F80" s="105">
        <v>-9</v>
      </c>
      <c r="G80" s="105">
        <v>-2</v>
      </c>
      <c r="H80" s="329">
        <v>-9.9999999999999995E-7</v>
      </c>
      <c r="I80" s="105">
        <v>-1</v>
      </c>
      <c r="J80" s="329">
        <v>-9.9999999999999995E-7</v>
      </c>
      <c r="K80" s="199">
        <v>-5</v>
      </c>
      <c r="L80" s="143" t="s">
        <v>22</v>
      </c>
      <c r="M80" s="31"/>
    </row>
    <row r="81" spans="1:13" s="32" customFormat="1" ht="21.75" customHeight="1">
      <c r="B81" s="327" t="s">
        <v>79</v>
      </c>
      <c r="C81" s="105">
        <v>-8998</v>
      </c>
      <c r="D81" s="105">
        <v>-13415</v>
      </c>
      <c r="E81" s="105">
        <v>-950</v>
      </c>
      <c r="F81" s="105">
        <v>-3957</v>
      </c>
      <c r="G81" s="105">
        <v>-6085</v>
      </c>
      <c r="H81" s="105">
        <v>-15132</v>
      </c>
      <c r="I81" s="105">
        <v>-16543</v>
      </c>
      <c r="J81" s="329">
        <v>-801</v>
      </c>
      <c r="K81" s="199">
        <v>-2640</v>
      </c>
      <c r="L81" s="143">
        <v>-1530</v>
      </c>
      <c r="M81" s="31"/>
    </row>
    <row r="82" spans="1:13" s="32" customFormat="1" ht="21.75" customHeight="1">
      <c r="B82" s="327" t="s">
        <v>80</v>
      </c>
      <c r="C82" s="105" t="s">
        <v>22</v>
      </c>
      <c r="D82" s="105">
        <v>-24650</v>
      </c>
      <c r="E82" s="105" t="s">
        <v>22</v>
      </c>
      <c r="F82" s="105" t="s">
        <v>22</v>
      </c>
      <c r="G82" s="105" t="s">
        <v>22</v>
      </c>
      <c r="H82" s="105" t="s">
        <v>22</v>
      </c>
      <c r="I82" s="105" t="s">
        <v>22</v>
      </c>
      <c r="J82" s="105" t="s">
        <v>22</v>
      </c>
      <c r="K82" s="199" t="s">
        <v>22</v>
      </c>
      <c r="L82" s="143" t="s">
        <v>22</v>
      </c>
      <c r="M82" s="31"/>
    </row>
    <row r="83" spans="1:13" s="32" customFormat="1" ht="21.75" customHeight="1">
      <c r="B83" s="327" t="s">
        <v>81</v>
      </c>
      <c r="C83" s="105" t="s">
        <v>22</v>
      </c>
      <c r="D83" s="105" t="s">
        <v>22</v>
      </c>
      <c r="E83" s="105">
        <v>-2954</v>
      </c>
      <c r="F83" s="105">
        <v>-150</v>
      </c>
      <c r="G83" s="105">
        <v>-26</v>
      </c>
      <c r="H83" s="105">
        <v>-80</v>
      </c>
      <c r="I83" s="105">
        <v>-216</v>
      </c>
      <c r="J83" s="329">
        <v>-922</v>
      </c>
      <c r="K83" s="199">
        <v>-205</v>
      </c>
      <c r="L83" s="143">
        <v>-18</v>
      </c>
      <c r="M83" s="31"/>
    </row>
    <row r="84" spans="1:13" s="32" customFormat="1" ht="21.75" customHeight="1">
      <c r="B84" s="327" t="s">
        <v>82</v>
      </c>
      <c r="C84" s="105">
        <v>-34635</v>
      </c>
      <c r="D84" s="105">
        <v>-62265</v>
      </c>
      <c r="E84" s="105">
        <v>-11645</v>
      </c>
      <c r="F84" s="105">
        <v>-20059</v>
      </c>
      <c r="G84" s="105">
        <v>-9107</v>
      </c>
      <c r="H84" s="105">
        <v>-3752</v>
      </c>
      <c r="I84" s="105">
        <v>-7968</v>
      </c>
      <c r="J84" s="329">
        <v>-4855</v>
      </c>
      <c r="K84" s="199">
        <v>-2648</v>
      </c>
      <c r="L84" s="143">
        <v>-1672</v>
      </c>
      <c r="M84" s="31"/>
    </row>
    <row r="85" spans="1:13" s="32" customFormat="1" ht="21.75" customHeight="1">
      <c r="B85" s="327" t="s">
        <v>83</v>
      </c>
      <c r="C85" s="105">
        <v>-6633</v>
      </c>
      <c r="D85" s="105">
        <v>-224119</v>
      </c>
      <c r="E85" s="105">
        <v>-5482</v>
      </c>
      <c r="F85" s="105">
        <v>-1380</v>
      </c>
      <c r="G85" s="105">
        <v>-4613</v>
      </c>
      <c r="H85" s="105">
        <v>-47</v>
      </c>
      <c r="I85" s="105">
        <v>-245</v>
      </c>
      <c r="J85" s="329">
        <v>-5097</v>
      </c>
      <c r="K85" s="199" t="s">
        <v>22</v>
      </c>
      <c r="L85" s="143" t="s">
        <v>22</v>
      </c>
      <c r="M85" s="31"/>
    </row>
    <row r="86" spans="1:13" s="32" customFormat="1" ht="21.75" customHeight="1">
      <c r="B86" s="327" t="s">
        <v>84</v>
      </c>
      <c r="C86" s="105" t="s">
        <v>22</v>
      </c>
      <c r="D86" s="105">
        <v>-17986</v>
      </c>
      <c r="E86" s="105" t="s">
        <v>22</v>
      </c>
      <c r="F86" s="105" t="s">
        <v>22</v>
      </c>
      <c r="G86" s="105" t="s">
        <v>22</v>
      </c>
      <c r="H86" s="105" t="s">
        <v>22</v>
      </c>
      <c r="I86" s="105" t="s">
        <v>22</v>
      </c>
      <c r="J86" s="105" t="s">
        <v>22</v>
      </c>
      <c r="K86" s="199" t="s">
        <v>22</v>
      </c>
      <c r="L86" s="143" t="s">
        <v>22</v>
      </c>
      <c r="M86" s="31"/>
    </row>
    <row r="87" spans="1:13" s="32" customFormat="1" ht="21.75" customHeight="1">
      <c r="B87" s="327" t="s">
        <v>85</v>
      </c>
      <c r="C87" s="105" t="s">
        <v>22</v>
      </c>
      <c r="D87" s="105" t="s">
        <v>22</v>
      </c>
      <c r="E87" s="105" t="s">
        <v>22</v>
      </c>
      <c r="F87" s="105" t="s">
        <v>22</v>
      </c>
      <c r="G87" s="105" t="s">
        <v>22</v>
      </c>
      <c r="H87" s="105">
        <v>-5421</v>
      </c>
      <c r="I87" s="105" t="s">
        <v>22</v>
      </c>
      <c r="J87" s="329" t="s">
        <v>22</v>
      </c>
      <c r="K87" s="199" t="s">
        <v>22</v>
      </c>
      <c r="L87" s="143" t="s">
        <v>22</v>
      </c>
      <c r="M87" s="31"/>
    </row>
    <row r="88" spans="1:13" s="32" customFormat="1" ht="21.75" customHeight="1">
      <c r="B88" s="327" t="s">
        <v>86</v>
      </c>
      <c r="C88" s="105">
        <v>-7050</v>
      </c>
      <c r="D88" s="105" t="s">
        <v>22</v>
      </c>
      <c r="E88" s="105" t="s">
        <v>22</v>
      </c>
      <c r="F88" s="105">
        <v>-160</v>
      </c>
      <c r="G88" s="105" t="s">
        <v>22</v>
      </c>
      <c r="H88" s="105" t="s">
        <v>22</v>
      </c>
      <c r="I88" s="105" t="s">
        <v>22</v>
      </c>
      <c r="J88" s="329" t="s">
        <v>22</v>
      </c>
      <c r="K88" s="199" t="s">
        <v>22</v>
      </c>
      <c r="L88" s="143" t="s">
        <v>22</v>
      </c>
      <c r="M88" s="31"/>
    </row>
    <row r="89" spans="1:13" s="32" customFormat="1" ht="21.75" customHeight="1">
      <c r="B89" s="327" t="s">
        <v>87</v>
      </c>
      <c r="C89" s="105" t="s">
        <v>22</v>
      </c>
      <c r="D89" s="105" t="s">
        <v>22</v>
      </c>
      <c r="E89" s="105" t="s">
        <v>22</v>
      </c>
      <c r="F89" s="105">
        <v>-463</v>
      </c>
      <c r="G89" s="105" t="s">
        <v>22</v>
      </c>
      <c r="H89" s="105" t="s">
        <v>22</v>
      </c>
      <c r="I89" s="105" t="s">
        <v>22</v>
      </c>
      <c r="J89" s="329" t="s">
        <v>22</v>
      </c>
      <c r="K89" s="199" t="s">
        <v>22</v>
      </c>
      <c r="L89" s="143" t="s">
        <v>22</v>
      </c>
      <c r="M89" s="31"/>
    </row>
    <row r="90" spans="1:13" s="32" customFormat="1" ht="21.75" customHeight="1">
      <c r="B90" s="327" t="s">
        <v>88</v>
      </c>
      <c r="C90" s="105" t="s">
        <v>22</v>
      </c>
      <c r="D90" s="105" t="s">
        <v>22</v>
      </c>
      <c r="E90" s="105" t="s">
        <v>22</v>
      </c>
      <c r="F90" s="374" t="s">
        <v>37</v>
      </c>
      <c r="G90" s="374" t="s">
        <v>37</v>
      </c>
      <c r="H90" s="374" t="s">
        <v>37</v>
      </c>
      <c r="I90" s="105" t="s">
        <v>22</v>
      </c>
      <c r="J90" s="329">
        <v>-960</v>
      </c>
      <c r="K90" s="199" t="s">
        <v>22</v>
      </c>
      <c r="L90" s="143" t="s">
        <v>22</v>
      </c>
      <c r="M90" s="31"/>
    </row>
    <row r="91" spans="1:13" ht="21.75" customHeight="1">
      <c r="A91" s="32"/>
      <c r="B91" s="327" t="s">
        <v>89</v>
      </c>
      <c r="C91" s="105" t="s">
        <v>22</v>
      </c>
      <c r="D91" s="105" t="s">
        <v>22</v>
      </c>
      <c r="E91" s="105" t="s">
        <v>22</v>
      </c>
      <c r="F91" s="374" t="s">
        <v>37</v>
      </c>
      <c r="G91" s="374" t="s">
        <v>37</v>
      </c>
      <c r="H91" s="374" t="s">
        <v>37</v>
      </c>
      <c r="I91" s="105" t="s">
        <v>22</v>
      </c>
      <c r="J91" s="199">
        <v>-1311</v>
      </c>
      <c r="K91" s="199" t="s">
        <v>22</v>
      </c>
      <c r="L91" s="143" t="s">
        <v>22</v>
      </c>
    </row>
    <row r="92" spans="1:13" ht="21.75" customHeight="1">
      <c r="A92" s="32"/>
      <c r="B92" s="327" t="s">
        <v>90</v>
      </c>
      <c r="C92" s="105">
        <v>-28338</v>
      </c>
      <c r="D92" s="105" t="s">
        <v>22</v>
      </c>
      <c r="E92" s="105" t="s">
        <v>22</v>
      </c>
      <c r="F92" s="105" t="s">
        <v>22</v>
      </c>
      <c r="G92" s="105" t="s">
        <v>22</v>
      </c>
      <c r="H92" s="105" t="s">
        <v>22</v>
      </c>
      <c r="I92" s="105" t="s">
        <v>22</v>
      </c>
      <c r="J92" s="105" t="s">
        <v>22</v>
      </c>
      <c r="K92" s="199" t="s">
        <v>22</v>
      </c>
      <c r="L92" s="143" t="s">
        <v>22</v>
      </c>
    </row>
    <row r="93" spans="1:13" ht="21.75" customHeight="1">
      <c r="A93" s="32"/>
      <c r="B93" s="375" t="s">
        <v>91</v>
      </c>
      <c r="C93" s="376">
        <v>-15271</v>
      </c>
      <c r="D93" s="105" t="s">
        <v>22</v>
      </c>
      <c r="E93" s="105" t="s">
        <v>22</v>
      </c>
      <c r="F93" s="105" t="s">
        <v>22</v>
      </c>
      <c r="G93" s="105" t="s">
        <v>22</v>
      </c>
      <c r="H93" s="105" t="s">
        <v>22</v>
      </c>
      <c r="I93" s="105" t="s">
        <v>22</v>
      </c>
      <c r="J93" s="105" t="s">
        <v>22</v>
      </c>
      <c r="K93" s="199" t="s">
        <v>22</v>
      </c>
      <c r="L93" s="143" t="s">
        <v>22</v>
      </c>
    </row>
    <row r="94" spans="1:13" ht="21.75" customHeight="1">
      <c r="A94" s="32"/>
      <c r="B94" s="377" t="s">
        <v>92</v>
      </c>
      <c r="C94" s="376">
        <v>-206</v>
      </c>
      <c r="D94" s="376" t="s">
        <v>22</v>
      </c>
      <c r="E94" s="376" t="s">
        <v>22</v>
      </c>
      <c r="F94" s="376" t="s">
        <v>22</v>
      </c>
      <c r="G94" s="376" t="s">
        <v>22</v>
      </c>
      <c r="H94" s="376" t="s">
        <v>22</v>
      </c>
      <c r="I94" s="376" t="s">
        <v>22</v>
      </c>
      <c r="J94" s="376" t="s">
        <v>22</v>
      </c>
      <c r="K94" s="199" t="s">
        <v>22</v>
      </c>
      <c r="L94" s="143" t="s">
        <v>22</v>
      </c>
    </row>
    <row r="95" spans="1:13" ht="21.75" customHeight="1">
      <c r="A95" s="32"/>
      <c r="B95" s="320" t="s">
        <v>93</v>
      </c>
      <c r="C95" s="376" t="s">
        <v>22</v>
      </c>
      <c r="D95" s="376" t="s">
        <v>22</v>
      </c>
      <c r="E95" s="376" t="s">
        <v>22</v>
      </c>
      <c r="F95" s="376" t="s">
        <v>22</v>
      </c>
      <c r="G95" s="376" t="s">
        <v>22</v>
      </c>
      <c r="H95" s="376" t="s">
        <v>22</v>
      </c>
      <c r="I95" s="376" t="s">
        <v>22</v>
      </c>
      <c r="J95" s="376" t="s">
        <v>22</v>
      </c>
      <c r="K95" s="199">
        <v>-2348</v>
      </c>
      <c r="L95" s="143">
        <v>-582</v>
      </c>
    </row>
    <row r="96" spans="1:13" ht="21.75" customHeight="1" thickBot="1">
      <c r="A96" s="32"/>
      <c r="B96" s="375" t="s">
        <v>94</v>
      </c>
      <c r="C96" s="376" t="s">
        <v>22</v>
      </c>
      <c r="D96" s="376" t="s">
        <v>22</v>
      </c>
      <c r="E96" s="376" t="s">
        <v>22</v>
      </c>
      <c r="F96" s="376" t="s">
        <v>22</v>
      </c>
      <c r="G96" s="376" t="s">
        <v>22</v>
      </c>
      <c r="H96" s="376" t="s">
        <v>22</v>
      </c>
      <c r="I96" s="376" t="s">
        <v>22</v>
      </c>
      <c r="J96" s="376" t="s">
        <v>22</v>
      </c>
      <c r="K96" s="266">
        <v>-99</v>
      </c>
      <c r="L96" s="191" t="s">
        <v>22</v>
      </c>
    </row>
    <row r="97" spans="1:12" ht="21.75" customHeight="1" thickTop="1">
      <c r="A97" s="32"/>
      <c r="B97" s="378" t="s">
        <v>32</v>
      </c>
      <c r="C97" s="379">
        <v>-90563</v>
      </c>
      <c r="D97" s="379">
        <v>-438167</v>
      </c>
      <c r="E97" s="379">
        <v>-9358</v>
      </c>
      <c r="F97" s="379">
        <v>-1449</v>
      </c>
      <c r="G97" s="379">
        <v>-13135</v>
      </c>
      <c r="H97" s="379">
        <v>3434</v>
      </c>
      <c r="I97" s="379">
        <v>5192</v>
      </c>
      <c r="J97" s="380">
        <v>-6004</v>
      </c>
      <c r="K97" s="381">
        <v>-775</v>
      </c>
      <c r="L97" s="382">
        <v>-2759</v>
      </c>
    </row>
  </sheetData>
  <mergeCells count="27">
    <mergeCell ref="K59:K60"/>
    <mergeCell ref="L59:L60"/>
    <mergeCell ref="B59:B60"/>
    <mergeCell ref="C59:C60"/>
    <mergeCell ref="D59:D60"/>
    <mergeCell ref="E59:E60"/>
    <mergeCell ref="F59:F60"/>
    <mergeCell ref="G59:G60"/>
    <mergeCell ref="H59:H60"/>
    <mergeCell ref="I59:I60"/>
    <mergeCell ref="J59:J60"/>
    <mergeCell ref="B41:B42"/>
    <mergeCell ref="C41:C42"/>
    <mergeCell ref="D41:D42"/>
    <mergeCell ref="E41:E42"/>
    <mergeCell ref="L3:L4"/>
    <mergeCell ref="G3:G4"/>
    <mergeCell ref="B3:B4"/>
    <mergeCell ref="C3:C4"/>
    <mergeCell ref="D3:D4"/>
    <mergeCell ref="E3:E4"/>
    <mergeCell ref="F3:F4"/>
    <mergeCell ref="F41:F42"/>
    <mergeCell ref="H3:H4"/>
    <mergeCell ref="I3:I4"/>
    <mergeCell ref="J3:J4"/>
    <mergeCell ref="K3:K4"/>
  </mergeCells>
  <phoneticPr fontId="2"/>
  <printOptions horizontalCentered="1"/>
  <pageMargins left="0.39370078740157483" right="0.43307086614173229" top="0.78740157480314965" bottom="0.39370078740157483" header="0.27559055118110237" footer="0.35433070866141736"/>
  <pageSetup paperSize="8" scale="38"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3B2DF-11CF-4096-944B-F64F1E1F2073}">
  <sheetPr>
    <pageSetUpPr fitToPage="1"/>
  </sheetPr>
  <dimension ref="A1:X61"/>
  <sheetViews>
    <sheetView showGridLines="0" view="pageBreakPreview" zoomScale="40" zoomScaleNormal="40" zoomScaleSheetLayoutView="40" workbookViewId="0"/>
  </sheetViews>
  <sheetFormatPr defaultColWidth="9" defaultRowHeight="28.5" customHeight="1"/>
  <cols>
    <col min="1" max="1" width="3.5" style="8" customWidth="1"/>
    <col min="2" max="2" width="42.5" style="18" customWidth="1"/>
    <col min="3" max="7" width="30.5" style="845" customWidth="1"/>
    <col min="8" max="11" width="30.5" style="846" customWidth="1"/>
    <col min="12" max="12" width="20.5" style="846" customWidth="1"/>
    <col min="13" max="13" width="42.5" style="8" customWidth="1"/>
    <col min="14" max="22" width="30.5" style="8" customWidth="1"/>
    <col min="23" max="25" width="20.5" style="8" customWidth="1"/>
    <col min="26" max="16384" width="9" style="8"/>
  </cols>
  <sheetData>
    <row r="1" spans="1:22" ht="48.75" customHeight="1">
      <c r="A1" s="86" t="s">
        <v>509</v>
      </c>
      <c r="B1" s="86"/>
      <c r="E1" s="846"/>
      <c r="F1" s="846"/>
      <c r="G1" s="846"/>
      <c r="I1" s="8"/>
      <c r="J1" s="8"/>
      <c r="K1" s="8"/>
      <c r="L1" s="8"/>
    </row>
    <row r="2" spans="1:22" ht="24">
      <c r="B2" s="167"/>
      <c r="C2" s="167"/>
      <c r="D2" s="167"/>
      <c r="E2" s="167"/>
      <c r="F2" s="8"/>
      <c r="G2" s="8"/>
      <c r="H2" s="8"/>
      <c r="I2" s="167"/>
      <c r="J2" s="167"/>
      <c r="K2" s="167" t="s">
        <v>142</v>
      </c>
      <c r="L2" s="8"/>
      <c r="M2" s="167"/>
      <c r="N2" s="167"/>
      <c r="O2" s="167"/>
      <c r="P2" s="167" t="s">
        <v>142</v>
      </c>
      <c r="T2" s="167"/>
      <c r="U2" s="167"/>
    </row>
    <row r="3" spans="1:22" s="12" customFormat="1" ht="49.5" customHeight="1">
      <c r="B3" s="77"/>
      <c r="C3" s="1440" t="s">
        <v>14</v>
      </c>
      <c r="D3" s="1441"/>
      <c r="E3" s="1442"/>
      <c r="F3" s="1440" t="s">
        <v>510</v>
      </c>
      <c r="G3" s="1441"/>
      <c r="H3" s="1442"/>
      <c r="I3" s="1440" t="s">
        <v>475</v>
      </c>
      <c r="J3" s="1441"/>
      <c r="K3" s="1442"/>
      <c r="M3" s="77"/>
      <c r="N3" s="1107" t="s">
        <v>14</v>
      </c>
      <c r="O3" s="1107" t="s">
        <v>510</v>
      </c>
      <c r="P3" s="1107" t="s">
        <v>475</v>
      </c>
    </row>
    <row r="4" spans="1:22" s="13" customFormat="1" ht="42" customHeight="1">
      <c r="B4" s="78"/>
      <c r="C4" s="1448" t="s">
        <v>514</v>
      </c>
      <c r="D4" s="1446" t="s">
        <v>515</v>
      </c>
      <c r="E4" s="1438" t="s">
        <v>516</v>
      </c>
      <c r="F4" s="1448" t="s">
        <v>514</v>
      </c>
      <c r="G4" s="1446" t="s">
        <v>515</v>
      </c>
      <c r="H4" s="1438" t="s">
        <v>516</v>
      </c>
      <c r="I4" s="1448" t="s">
        <v>514</v>
      </c>
      <c r="J4" s="1446" t="s">
        <v>515</v>
      </c>
      <c r="K4" s="1438" t="s">
        <v>516</v>
      </c>
      <c r="M4" s="78"/>
      <c r="N4" s="1456" t="s">
        <v>681</v>
      </c>
      <c r="O4" s="1456" t="s">
        <v>681</v>
      </c>
      <c r="P4" s="1456" t="s">
        <v>681</v>
      </c>
    </row>
    <row r="5" spans="1:22" s="14" customFormat="1" ht="42" customHeight="1">
      <c r="B5" s="79"/>
      <c r="C5" s="1449"/>
      <c r="D5" s="1447"/>
      <c r="E5" s="1439"/>
      <c r="F5" s="1449"/>
      <c r="G5" s="1447"/>
      <c r="H5" s="1439"/>
      <c r="I5" s="1449"/>
      <c r="J5" s="1447"/>
      <c r="K5" s="1439"/>
      <c r="M5" s="79"/>
      <c r="N5" s="1457"/>
      <c r="O5" s="1457"/>
      <c r="P5" s="1457"/>
    </row>
    <row r="6" spans="1:22" s="15" customFormat="1" ht="43.5" customHeight="1">
      <c r="B6" s="80" t="s">
        <v>517</v>
      </c>
      <c r="C6" s="223">
        <v>456</v>
      </c>
      <c r="D6" s="121">
        <v>554</v>
      </c>
      <c r="E6" s="122">
        <v>602</v>
      </c>
      <c r="F6" s="223">
        <v>71</v>
      </c>
      <c r="G6" s="121">
        <v>60</v>
      </c>
      <c r="H6" s="122">
        <v>23</v>
      </c>
      <c r="I6" s="176">
        <v>1918</v>
      </c>
      <c r="J6" s="121">
        <v>1827</v>
      </c>
      <c r="K6" s="122">
        <v>2907</v>
      </c>
      <c r="M6" s="80" t="s">
        <v>517</v>
      </c>
      <c r="N6" s="227">
        <v>655</v>
      </c>
      <c r="O6" s="227">
        <v>16</v>
      </c>
      <c r="P6" s="227">
        <v>2897</v>
      </c>
    </row>
    <row r="7" spans="1:22" s="15" customFormat="1" ht="43.5" customHeight="1">
      <c r="B7" s="81" t="s">
        <v>518</v>
      </c>
      <c r="C7" s="202">
        <v>162</v>
      </c>
      <c r="D7" s="123">
        <v>190</v>
      </c>
      <c r="E7" s="124">
        <v>213</v>
      </c>
      <c r="F7" s="202">
        <v>47</v>
      </c>
      <c r="G7" s="123">
        <v>70</v>
      </c>
      <c r="H7" s="124">
        <v>61</v>
      </c>
      <c r="I7" s="179">
        <v>2180</v>
      </c>
      <c r="J7" s="123">
        <v>2014</v>
      </c>
      <c r="K7" s="124">
        <v>2459</v>
      </c>
      <c r="M7" s="81" t="s">
        <v>672</v>
      </c>
      <c r="N7" s="228">
        <v>263</v>
      </c>
      <c r="O7" s="228">
        <v>123</v>
      </c>
      <c r="P7" s="228">
        <v>3734</v>
      </c>
    </row>
    <row r="8" spans="1:22" s="15" customFormat="1" ht="43.5" customHeight="1">
      <c r="B8" s="81" t="s">
        <v>520</v>
      </c>
      <c r="C8" s="202">
        <v>190</v>
      </c>
      <c r="D8" s="123">
        <v>282</v>
      </c>
      <c r="E8" s="124">
        <v>314</v>
      </c>
      <c r="F8" s="202">
        <v>66</v>
      </c>
      <c r="G8" s="123">
        <v>76</v>
      </c>
      <c r="H8" s="124">
        <v>140</v>
      </c>
      <c r="I8" s="179">
        <v>4211</v>
      </c>
      <c r="J8" s="123">
        <v>5165</v>
      </c>
      <c r="K8" s="124">
        <v>4966</v>
      </c>
      <c r="M8" s="81" t="s">
        <v>682</v>
      </c>
      <c r="N8" s="228">
        <v>409</v>
      </c>
      <c r="O8" s="228">
        <v>224</v>
      </c>
      <c r="P8" s="228">
        <v>6116</v>
      </c>
    </row>
    <row r="9" spans="1:22" s="15" customFormat="1" ht="43.5" customHeight="1">
      <c r="B9" s="81" t="s">
        <v>522</v>
      </c>
      <c r="C9" s="202">
        <v>600</v>
      </c>
      <c r="D9" s="123">
        <v>834</v>
      </c>
      <c r="E9" s="124">
        <v>483</v>
      </c>
      <c r="F9" s="202">
        <v>341</v>
      </c>
      <c r="G9" s="123">
        <v>627</v>
      </c>
      <c r="H9" s="124">
        <v>435</v>
      </c>
      <c r="I9" s="179">
        <v>5115</v>
      </c>
      <c r="J9" s="123">
        <v>5319</v>
      </c>
      <c r="K9" s="124">
        <v>5334</v>
      </c>
      <c r="M9" s="81" t="s">
        <v>522</v>
      </c>
      <c r="N9" s="228">
        <v>359</v>
      </c>
      <c r="O9" s="228">
        <v>292</v>
      </c>
      <c r="P9" s="228">
        <v>4871</v>
      </c>
    </row>
    <row r="10" spans="1:22" s="15" customFormat="1" ht="43.5" customHeight="1">
      <c r="B10" s="81" t="s">
        <v>482</v>
      </c>
      <c r="C10" s="202">
        <v>507</v>
      </c>
      <c r="D10" s="123">
        <v>625</v>
      </c>
      <c r="E10" s="124">
        <v>597</v>
      </c>
      <c r="F10" s="202">
        <v>126</v>
      </c>
      <c r="G10" s="123">
        <v>186</v>
      </c>
      <c r="H10" s="124">
        <v>148</v>
      </c>
      <c r="I10" s="179">
        <v>3205</v>
      </c>
      <c r="J10" s="123">
        <v>3222</v>
      </c>
      <c r="K10" s="124">
        <v>3249</v>
      </c>
      <c r="M10" s="81" t="s">
        <v>482</v>
      </c>
      <c r="N10" s="228">
        <v>652</v>
      </c>
      <c r="O10" s="228">
        <v>200</v>
      </c>
      <c r="P10" s="228">
        <v>3097</v>
      </c>
    </row>
    <row r="11" spans="1:22" s="15" customFormat="1" ht="43.5" customHeight="1">
      <c r="B11" s="81" t="s">
        <v>524</v>
      </c>
      <c r="C11" s="202">
        <v>301</v>
      </c>
      <c r="D11" s="123">
        <v>294</v>
      </c>
      <c r="E11" s="124">
        <v>341</v>
      </c>
      <c r="F11" s="202">
        <v>64</v>
      </c>
      <c r="G11" s="123">
        <v>63</v>
      </c>
      <c r="H11" s="124">
        <v>75</v>
      </c>
      <c r="I11" s="179">
        <v>2389</v>
      </c>
      <c r="J11" s="123">
        <v>2389</v>
      </c>
      <c r="K11" s="124">
        <v>2583</v>
      </c>
      <c r="M11" s="81" t="s">
        <v>524</v>
      </c>
      <c r="N11" s="228">
        <v>351</v>
      </c>
      <c r="O11" s="228">
        <v>64</v>
      </c>
      <c r="P11" s="228">
        <v>2441</v>
      </c>
    </row>
    <row r="12" spans="1:22" s="15" customFormat="1" ht="58.15" customHeight="1">
      <c r="B12" s="81" t="s">
        <v>526</v>
      </c>
      <c r="C12" s="1033">
        <v>325</v>
      </c>
      <c r="D12" s="1038">
        <v>451</v>
      </c>
      <c r="E12" s="1051">
        <v>573</v>
      </c>
      <c r="F12" s="1033">
        <v>50</v>
      </c>
      <c r="G12" s="1038">
        <v>68</v>
      </c>
      <c r="H12" s="1051">
        <v>131</v>
      </c>
      <c r="I12" s="1037">
        <v>4271</v>
      </c>
      <c r="J12" s="1038">
        <v>4199</v>
      </c>
      <c r="K12" s="1051">
        <v>5336</v>
      </c>
      <c r="M12" s="81" t="s">
        <v>526</v>
      </c>
      <c r="N12" s="1132">
        <v>652</v>
      </c>
      <c r="O12" s="1132">
        <v>114</v>
      </c>
      <c r="P12" s="1132">
        <v>5868</v>
      </c>
    </row>
    <row r="13" spans="1:22" s="15" customFormat="1" ht="43.5" customHeight="1">
      <c r="B13" s="81" t="s">
        <v>389</v>
      </c>
      <c r="C13" s="1033">
        <v>193</v>
      </c>
      <c r="D13" s="1038">
        <v>149</v>
      </c>
      <c r="E13" s="1051">
        <v>143</v>
      </c>
      <c r="F13" s="1033">
        <v>8.44</v>
      </c>
      <c r="G13" s="1038">
        <v>15</v>
      </c>
      <c r="H13" s="1051">
        <v>-5</v>
      </c>
      <c r="I13" s="1037">
        <v>3356</v>
      </c>
      <c r="J13" s="1038">
        <v>2823</v>
      </c>
      <c r="K13" s="1051">
        <v>3089</v>
      </c>
      <c r="M13" s="81" t="s">
        <v>389</v>
      </c>
      <c r="N13" s="1132">
        <v>134</v>
      </c>
      <c r="O13" s="1132">
        <v>10</v>
      </c>
      <c r="P13" s="1132">
        <v>3329</v>
      </c>
    </row>
    <row r="14" spans="1:22" s="15" customFormat="1" ht="43.5" customHeight="1" thickBot="1">
      <c r="B14" s="80" t="s">
        <v>484</v>
      </c>
      <c r="C14" s="1034">
        <v>-21</v>
      </c>
      <c r="D14" s="222">
        <v>-2</v>
      </c>
      <c r="E14" s="1052">
        <v>-6</v>
      </c>
      <c r="F14" s="1036">
        <v>50</v>
      </c>
      <c r="G14" s="222">
        <v>-53</v>
      </c>
      <c r="H14" s="1052">
        <v>0</v>
      </c>
      <c r="I14" s="225">
        <v>-29</v>
      </c>
      <c r="J14" s="222">
        <v>-348</v>
      </c>
      <c r="K14" s="1052">
        <v>-1054</v>
      </c>
      <c r="L14" s="860"/>
      <c r="M14" s="80" t="s">
        <v>484</v>
      </c>
      <c r="N14" s="1133">
        <v>-7</v>
      </c>
      <c r="O14" s="1133">
        <v>62</v>
      </c>
      <c r="P14" s="1133">
        <v>-1481</v>
      </c>
    </row>
    <row r="15" spans="1:22" s="15" customFormat="1" ht="43.5" customHeight="1" thickTop="1">
      <c r="B15" s="85" t="s">
        <v>485</v>
      </c>
      <c r="C15" s="1035">
        <v>2713</v>
      </c>
      <c r="D15" s="128">
        <v>3376</v>
      </c>
      <c r="E15" s="129">
        <v>3260</v>
      </c>
      <c r="F15" s="127">
        <v>823</v>
      </c>
      <c r="G15" s="128">
        <v>1112</v>
      </c>
      <c r="H15" s="129">
        <v>1008</v>
      </c>
      <c r="I15" s="184">
        <v>26617</v>
      </c>
      <c r="J15" s="128">
        <v>26608</v>
      </c>
      <c r="K15" s="129">
        <v>28869</v>
      </c>
      <c r="M15" s="85" t="s">
        <v>485</v>
      </c>
      <c r="N15" s="230">
        <v>3468</v>
      </c>
      <c r="O15" s="230">
        <v>1106</v>
      </c>
      <c r="P15" s="230">
        <v>30873</v>
      </c>
    </row>
    <row r="16" spans="1:22" s="15" customFormat="1" ht="43.5" customHeight="1">
      <c r="B16" s="1443" t="s">
        <v>529</v>
      </c>
      <c r="C16" s="1444"/>
      <c r="D16" s="1444"/>
      <c r="E16" s="1444"/>
      <c r="F16" s="1444"/>
      <c r="G16" s="1444"/>
      <c r="H16" s="1444"/>
      <c r="I16" s="1444"/>
      <c r="J16" s="1444"/>
      <c r="K16" s="1032"/>
      <c r="M16" s="1452"/>
      <c r="N16" s="1452"/>
      <c r="O16" s="1452"/>
      <c r="P16" s="1452"/>
      <c r="Q16" s="1452"/>
      <c r="R16" s="1452"/>
      <c r="S16" s="1452"/>
      <c r="T16" s="1032"/>
      <c r="U16" s="1032"/>
      <c r="V16" s="1032"/>
    </row>
    <row r="17" spans="1:22" s="15" customFormat="1" ht="43.5" customHeight="1">
      <c r="B17" s="1445"/>
      <c r="C17" s="1445"/>
      <c r="D17" s="1445"/>
      <c r="E17" s="1445"/>
      <c r="F17" s="1445"/>
      <c r="G17" s="1445"/>
      <c r="H17" s="1445"/>
      <c r="I17" s="1445"/>
      <c r="J17" s="1445"/>
      <c r="K17" s="1032"/>
      <c r="M17" s="1452"/>
      <c r="N17" s="1452"/>
      <c r="O17" s="1452"/>
      <c r="P17" s="1452"/>
      <c r="Q17" s="1452"/>
      <c r="R17" s="1452"/>
      <c r="S17" s="1452"/>
      <c r="T17" s="1032"/>
      <c r="U17" s="1032"/>
      <c r="V17" s="1032"/>
    </row>
    <row r="18" spans="1:22" s="15" customFormat="1" ht="43.5" customHeight="1">
      <c r="B18" s="1445"/>
      <c r="C18" s="1445"/>
      <c r="D18" s="1445"/>
      <c r="E18" s="1445"/>
      <c r="F18" s="1445"/>
      <c r="G18" s="1445"/>
      <c r="H18" s="1445"/>
      <c r="I18" s="1445"/>
      <c r="J18" s="1445"/>
      <c r="K18" s="1032"/>
      <c r="L18" s="854"/>
      <c r="M18" s="1032"/>
      <c r="N18" s="1032"/>
      <c r="O18" s="1032"/>
      <c r="P18" s="1032"/>
      <c r="Q18" s="1032"/>
      <c r="R18" s="1032"/>
      <c r="S18" s="1032"/>
      <c r="T18" s="1032"/>
      <c r="U18" s="1032"/>
      <c r="V18" s="1032"/>
    </row>
    <row r="19" spans="1:22" s="15" customFormat="1" ht="43.5" customHeight="1">
      <c r="B19" s="1445"/>
      <c r="C19" s="1445"/>
      <c r="D19" s="1445"/>
      <c r="E19" s="1445"/>
      <c r="F19" s="1445"/>
      <c r="G19" s="1445"/>
      <c r="H19" s="1445"/>
      <c r="I19" s="1445"/>
      <c r="J19" s="1445"/>
      <c r="K19" s="1032"/>
      <c r="L19" s="854"/>
      <c r="M19" s="1032"/>
      <c r="N19" s="1032"/>
      <c r="O19" s="1032"/>
      <c r="P19" s="1032"/>
      <c r="Q19" s="1032"/>
      <c r="R19" s="1032"/>
      <c r="S19" s="1032"/>
      <c r="T19" s="1032"/>
      <c r="U19" s="1032"/>
      <c r="V19" s="1032"/>
    </row>
    <row r="20" spans="1:22" ht="48.75" customHeight="1">
      <c r="A20" s="86" t="s">
        <v>531</v>
      </c>
      <c r="B20" s="86"/>
      <c r="E20" s="846"/>
      <c r="F20" s="846"/>
      <c r="G20" s="846"/>
      <c r="I20" s="8"/>
      <c r="J20" s="8"/>
      <c r="K20" s="8"/>
      <c r="L20" s="8"/>
      <c r="M20" s="979"/>
    </row>
    <row r="21" spans="1:22" ht="30">
      <c r="B21" s="9"/>
      <c r="C21" s="846"/>
      <c r="D21" s="846"/>
      <c r="E21" s="8"/>
      <c r="F21" s="8"/>
      <c r="G21" s="8"/>
      <c r="H21" s="8"/>
      <c r="I21" s="8"/>
      <c r="J21" s="847"/>
      <c r="K21" s="847" t="s">
        <v>142</v>
      </c>
      <c r="L21" s="8"/>
      <c r="M21" s="847"/>
      <c r="N21" s="847"/>
      <c r="O21" s="847"/>
      <c r="P21" s="847"/>
      <c r="T21" s="847"/>
      <c r="V21" s="847" t="s">
        <v>142</v>
      </c>
    </row>
    <row r="22" spans="1:22" s="12" customFormat="1" ht="49.5" customHeight="1">
      <c r="B22" s="848"/>
      <c r="C22" s="1419" t="s">
        <v>14</v>
      </c>
      <c r="D22" s="1420"/>
      <c r="E22" s="1421"/>
      <c r="F22" s="1422" t="s">
        <v>532</v>
      </c>
      <c r="G22" s="1423"/>
      <c r="H22" s="1424"/>
      <c r="I22" s="1422" t="s">
        <v>475</v>
      </c>
      <c r="J22" s="1423"/>
      <c r="K22" s="1424"/>
      <c r="L22" s="849"/>
      <c r="M22" s="848"/>
      <c r="N22" s="1419" t="s">
        <v>14</v>
      </c>
      <c r="O22" s="1420"/>
      <c r="P22" s="1421"/>
      <c r="Q22" s="1419" t="s">
        <v>510</v>
      </c>
      <c r="R22" s="1420"/>
      <c r="S22" s="1421"/>
      <c r="T22" s="1419" t="s">
        <v>475</v>
      </c>
      <c r="U22" s="1420"/>
      <c r="V22" s="1421"/>
    </row>
    <row r="23" spans="1:22" s="13" customFormat="1" ht="42" customHeight="1">
      <c r="B23" s="78"/>
      <c r="C23" s="1425" t="s">
        <v>533</v>
      </c>
      <c r="D23" s="1427" t="s">
        <v>534</v>
      </c>
      <c r="E23" s="1427" t="s">
        <v>535</v>
      </c>
      <c r="F23" s="1425" t="s">
        <v>533</v>
      </c>
      <c r="G23" s="1417" t="s">
        <v>534</v>
      </c>
      <c r="H23" s="1450" t="s">
        <v>535</v>
      </c>
      <c r="I23" s="1425" t="s">
        <v>533</v>
      </c>
      <c r="J23" s="1417" t="s">
        <v>534</v>
      </c>
      <c r="K23" s="1429" t="s">
        <v>535</v>
      </c>
      <c r="L23" s="1415"/>
      <c r="M23" s="78"/>
      <c r="N23" s="1458" t="s">
        <v>511</v>
      </c>
      <c r="O23" s="1427" t="s">
        <v>512</v>
      </c>
      <c r="P23" s="1434" t="s">
        <v>513</v>
      </c>
      <c r="Q23" s="1458" t="s">
        <v>511</v>
      </c>
      <c r="R23" s="1427" t="s">
        <v>512</v>
      </c>
      <c r="S23" s="1434" t="s">
        <v>513</v>
      </c>
      <c r="T23" s="1461" t="s">
        <v>511</v>
      </c>
      <c r="U23" s="1462" t="s">
        <v>512</v>
      </c>
      <c r="V23" s="1434" t="s">
        <v>513</v>
      </c>
    </row>
    <row r="24" spans="1:22" s="14" customFormat="1" ht="42" customHeight="1">
      <c r="B24" s="79"/>
      <c r="C24" s="1426"/>
      <c r="D24" s="1428"/>
      <c r="E24" s="1428"/>
      <c r="F24" s="1426"/>
      <c r="G24" s="1418"/>
      <c r="H24" s="1451"/>
      <c r="I24" s="1426"/>
      <c r="J24" s="1418"/>
      <c r="K24" s="1430"/>
      <c r="L24" s="1416"/>
      <c r="M24" s="79"/>
      <c r="N24" s="1459"/>
      <c r="O24" s="1460"/>
      <c r="P24" s="1437"/>
      <c r="Q24" s="1459"/>
      <c r="R24" s="1460"/>
      <c r="S24" s="1437"/>
      <c r="T24" s="1459"/>
      <c r="U24" s="1460"/>
      <c r="V24" s="1437"/>
    </row>
    <row r="25" spans="1:22" s="15" customFormat="1" ht="43.5" customHeight="1">
      <c r="B25" s="80" t="s">
        <v>517</v>
      </c>
      <c r="C25" s="851">
        <v>251</v>
      </c>
      <c r="D25" s="851">
        <v>248</v>
      </c>
      <c r="E25" s="852">
        <v>353</v>
      </c>
      <c r="F25" s="868">
        <v>59</v>
      </c>
      <c r="G25" s="851">
        <v>36</v>
      </c>
      <c r="H25" s="852">
        <v>65</v>
      </c>
      <c r="I25" s="868">
        <v>1320</v>
      </c>
      <c r="J25" s="869">
        <v>1426</v>
      </c>
      <c r="K25" s="870">
        <v>1822</v>
      </c>
      <c r="L25" s="854"/>
      <c r="M25" s="80" t="s">
        <v>517</v>
      </c>
      <c r="N25" s="850">
        <v>423</v>
      </c>
      <c r="O25" s="851">
        <v>412</v>
      </c>
      <c r="P25" s="852">
        <v>343</v>
      </c>
      <c r="Q25" s="850">
        <v>64</v>
      </c>
      <c r="R25" s="851">
        <v>24</v>
      </c>
      <c r="S25" s="852">
        <v>12</v>
      </c>
      <c r="T25" s="850">
        <v>1678</v>
      </c>
      <c r="U25" s="851">
        <v>1805</v>
      </c>
      <c r="V25" s="853">
        <v>1642</v>
      </c>
    </row>
    <row r="26" spans="1:22" s="15" customFormat="1" ht="43.5" customHeight="1">
      <c r="B26" s="81" t="s">
        <v>536</v>
      </c>
      <c r="C26" s="856">
        <v>263</v>
      </c>
      <c r="D26" s="856">
        <v>311</v>
      </c>
      <c r="E26" s="857">
        <v>249</v>
      </c>
      <c r="F26" s="871">
        <v>31</v>
      </c>
      <c r="G26" s="856">
        <v>99</v>
      </c>
      <c r="H26" s="857">
        <v>45</v>
      </c>
      <c r="I26" s="871">
        <v>1642</v>
      </c>
      <c r="J26" s="872">
        <v>1622</v>
      </c>
      <c r="K26" s="873">
        <v>1973</v>
      </c>
      <c r="L26" s="854"/>
      <c r="M26" s="81" t="s">
        <v>518</v>
      </c>
      <c r="N26" s="855">
        <v>155</v>
      </c>
      <c r="O26" s="856">
        <v>157</v>
      </c>
      <c r="P26" s="857">
        <v>136</v>
      </c>
      <c r="Q26" s="855">
        <v>40</v>
      </c>
      <c r="R26" s="856">
        <v>18</v>
      </c>
      <c r="S26" s="857">
        <v>18</v>
      </c>
      <c r="T26" s="855">
        <v>1302</v>
      </c>
      <c r="U26" s="856">
        <v>1351</v>
      </c>
      <c r="V26" s="858">
        <v>1692</v>
      </c>
    </row>
    <row r="27" spans="1:22" s="15" customFormat="1" ht="43.5" customHeight="1">
      <c r="B27" s="81" t="s">
        <v>537</v>
      </c>
      <c r="C27" s="856">
        <v>177</v>
      </c>
      <c r="D27" s="856">
        <v>180</v>
      </c>
      <c r="E27" s="857">
        <v>259</v>
      </c>
      <c r="F27" s="871">
        <v>22</v>
      </c>
      <c r="G27" s="856">
        <v>42</v>
      </c>
      <c r="H27" s="857">
        <v>70</v>
      </c>
      <c r="I27" s="871">
        <v>1645</v>
      </c>
      <c r="J27" s="872">
        <v>1971</v>
      </c>
      <c r="K27" s="873">
        <v>2502</v>
      </c>
      <c r="L27" s="854"/>
      <c r="M27" s="81" t="s">
        <v>519</v>
      </c>
      <c r="N27" s="855">
        <v>136</v>
      </c>
      <c r="O27" s="856">
        <v>147</v>
      </c>
      <c r="P27" s="857">
        <v>134</v>
      </c>
      <c r="Q27" s="855">
        <v>28</v>
      </c>
      <c r="R27" s="856">
        <v>46</v>
      </c>
      <c r="S27" s="857">
        <v>40</v>
      </c>
      <c r="T27" s="855">
        <v>1215</v>
      </c>
      <c r="U27" s="856">
        <v>1239</v>
      </c>
      <c r="V27" s="859">
        <v>1350</v>
      </c>
    </row>
    <row r="28" spans="1:22" s="15" customFormat="1" ht="43.5" customHeight="1">
      <c r="B28" s="81" t="s">
        <v>538</v>
      </c>
      <c r="C28" s="856">
        <v>24</v>
      </c>
      <c r="D28" s="856">
        <v>19</v>
      </c>
      <c r="E28" s="857">
        <v>40</v>
      </c>
      <c r="F28" s="871">
        <v>-69</v>
      </c>
      <c r="G28" s="856">
        <v>-6</v>
      </c>
      <c r="H28" s="857">
        <v>-85</v>
      </c>
      <c r="I28" s="871">
        <v>1400</v>
      </c>
      <c r="J28" s="872">
        <v>1373</v>
      </c>
      <c r="K28" s="873">
        <v>1140</v>
      </c>
      <c r="L28" s="854"/>
      <c r="M28" s="81" t="s">
        <v>521</v>
      </c>
      <c r="N28" s="855">
        <v>187</v>
      </c>
      <c r="O28" s="856">
        <v>257</v>
      </c>
      <c r="P28" s="857">
        <v>178</v>
      </c>
      <c r="Q28" s="855">
        <v>58</v>
      </c>
      <c r="R28" s="856">
        <v>96</v>
      </c>
      <c r="S28" s="857">
        <v>36</v>
      </c>
      <c r="T28" s="855">
        <v>2845</v>
      </c>
      <c r="U28" s="856">
        <v>2632</v>
      </c>
      <c r="V28" s="859">
        <v>2698</v>
      </c>
    </row>
    <row r="29" spans="1:22" s="15" customFormat="1" ht="43.5" customHeight="1">
      <c r="B29" s="81" t="s">
        <v>539</v>
      </c>
      <c r="C29" s="856">
        <v>91</v>
      </c>
      <c r="D29" s="856">
        <v>195</v>
      </c>
      <c r="E29" s="857">
        <v>295</v>
      </c>
      <c r="F29" s="871">
        <v>47</v>
      </c>
      <c r="G29" s="856">
        <v>100</v>
      </c>
      <c r="H29" s="857">
        <v>219</v>
      </c>
      <c r="I29" s="871">
        <v>3905</v>
      </c>
      <c r="J29" s="872">
        <v>3987</v>
      </c>
      <c r="K29" s="873">
        <v>4119</v>
      </c>
      <c r="L29" s="854"/>
      <c r="M29" s="81" t="s">
        <v>523</v>
      </c>
      <c r="N29" s="855">
        <v>376</v>
      </c>
      <c r="O29" s="856">
        <v>204</v>
      </c>
      <c r="P29" s="857">
        <v>124</v>
      </c>
      <c r="Q29" s="855">
        <v>305</v>
      </c>
      <c r="R29" s="856">
        <v>201</v>
      </c>
      <c r="S29" s="857">
        <v>-17</v>
      </c>
      <c r="T29" s="855">
        <v>4646</v>
      </c>
      <c r="U29" s="856">
        <v>4431</v>
      </c>
      <c r="V29" s="857">
        <v>4739</v>
      </c>
    </row>
    <row r="30" spans="1:22" s="15" customFormat="1" ht="43.5" customHeight="1">
      <c r="B30" s="81" t="s">
        <v>482</v>
      </c>
      <c r="C30" s="856">
        <v>407</v>
      </c>
      <c r="D30" s="856">
        <v>374</v>
      </c>
      <c r="E30" s="857">
        <v>450</v>
      </c>
      <c r="F30" s="871">
        <v>90</v>
      </c>
      <c r="G30" s="856">
        <v>83</v>
      </c>
      <c r="H30" s="857">
        <v>87</v>
      </c>
      <c r="I30" s="871">
        <v>2617</v>
      </c>
      <c r="J30" s="872">
        <v>2926</v>
      </c>
      <c r="K30" s="873">
        <v>3049</v>
      </c>
      <c r="L30" s="854"/>
      <c r="M30" s="81" t="s">
        <v>482</v>
      </c>
      <c r="N30" s="855">
        <v>464</v>
      </c>
      <c r="O30" s="856">
        <v>432</v>
      </c>
      <c r="P30" s="857">
        <v>373</v>
      </c>
      <c r="Q30" s="855">
        <v>90</v>
      </c>
      <c r="R30" s="856">
        <v>93</v>
      </c>
      <c r="S30" s="857">
        <v>58</v>
      </c>
      <c r="T30" s="855">
        <v>2986</v>
      </c>
      <c r="U30" s="856">
        <v>2690</v>
      </c>
      <c r="V30" s="859">
        <v>2723</v>
      </c>
    </row>
    <row r="31" spans="1:22" s="15" customFormat="1" ht="43.5" customHeight="1">
      <c r="B31" s="81" t="s">
        <v>525</v>
      </c>
      <c r="C31" s="856">
        <v>181</v>
      </c>
      <c r="D31" s="856">
        <v>220</v>
      </c>
      <c r="E31" s="857">
        <v>194</v>
      </c>
      <c r="F31" s="871">
        <v>50</v>
      </c>
      <c r="G31" s="856">
        <v>-69</v>
      </c>
      <c r="H31" s="857">
        <v>40</v>
      </c>
      <c r="I31" s="871">
        <v>1321</v>
      </c>
      <c r="J31" s="872">
        <v>1305</v>
      </c>
      <c r="K31" s="873">
        <v>1305</v>
      </c>
      <c r="L31" s="854"/>
      <c r="M31" s="81" t="s">
        <v>525</v>
      </c>
      <c r="N31" s="855">
        <v>164</v>
      </c>
      <c r="O31" s="856">
        <v>142</v>
      </c>
      <c r="P31" s="857">
        <v>188</v>
      </c>
      <c r="Q31" s="855">
        <v>23</v>
      </c>
      <c r="R31" s="856">
        <v>14</v>
      </c>
      <c r="S31" s="857">
        <v>51</v>
      </c>
      <c r="T31" s="855">
        <v>1251</v>
      </c>
      <c r="U31" s="856">
        <v>1289</v>
      </c>
      <c r="V31" s="857">
        <v>1339</v>
      </c>
    </row>
    <row r="32" spans="1:22" s="15" customFormat="1" ht="43.5" customHeight="1">
      <c r="B32" s="81" t="s">
        <v>527</v>
      </c>
      <c r="C32" s="641">
        <v>324</v>
      </c>
      <c r="D32" s="641">
        <v>355</v>
      </c>
      <c r="E32" s="642">
        <v>352</v>
      </c>
      <c r="F32" s="643">
        <v>37</v>
      </c>
      <c r="G32" s="641">
        <v>73</v>
      </c>
      <c r="H32" s="642">
        <v>57</v>
      </c>
      <c r="I32" s="643">
        <v>2876</v>
      </c>
      <c r="J32" s="644">
        <v>3318</v>
      </c>
      <c r="K32" s="873">
        <v>4223</v>
      </c>
      <c r="L32" s="854"/>
      <c r="M32" s="81" t="s">
        <v>527</v>
      </c>
      <c r="N32" s="659">
        <v>387</v>
      </c>
      <c r="O32" s="641">
        <v>355</v>
      </c>
      <c r="P32" s="642">
        <v>318</v>
      </c>
      <c r="Q32" s="659">
        <v>57</v>
      </c>
      <c r="R32" s="641">
        <v>60</v>
      </c>
      <c r="S32" s="642">
        <v>45</v>
      </c>
      <c r="T32" s="659">
        <v>3957</v>
      </c>
      <c r="U32" s="641">
        <v>3703</v>
      </c>
      <c r="V32" s="642">
        <v>3660</v>
      </c>
    </row>
    <row r="33" spans="1:24" s="15" customFormat="1" ht="43.5" customHeight="1">
      <c r="B33" s="81" t="s">
        <v>528</v>
      </c>
      <c r="C33" s="641">
        <v>50</v>
      </c>
      <c r="D33" s="641">
        <v>71</v>
      </c>
      <c r="E33" s="642">
        <v>82</v>
      </c>
      <c r="F33" s="643">
        <v>28</v>
      </c>
      <c r="G33" s="641">
        <v>13</v>
      </c>
      <c r="H33" s="642">
        <v>21</v>
      </c>
      <c r="I33" s="643">
        <v>630</v>
      </c>
      <c r="J33" s="644">
        <v>694</v>
      </c>
      <c r="K33" s="873">
        <v>725</v>
      </c>
      <c r="L33" s="854"/>
      <c r="M33" s="81" t="s">
        <v>528</v>
      </c>
      <c r="N33" s="659">
        <v>70</v>
      </c>
      <c r="O33" s="641">
        <v>60</v>
      </c>
      <c r="P33" s="642">
        <v>60</v>
      </c>
      <c r="Q33" s="659">
        <v>11</v>
      </c>
      <c r="R33" s="641">
        <v>15</v>
      </c>
      <c r="S33" s="642">
        <v>11</v>
      </c>
      <c r="T33" s="659">
        <v>725</v>
      </c>
      <c r="U33" s="641">
        <v>772</v>
      </c>
      <c r="V33" s="642">
        <v>713</v>
      </c>
    </row>
    <row r="34" spans="1:24" s="15" customFormat="1" ht="43.5" customHeight="1">
      <c r="B34" s="81" t="s">
        <v>389</v>
      </c>
      <c r="C34" s="856">
        <v>55</v>
      </c>
      <c r="D34" s="856">
        <v>46</v>
      </c>
      <c r="E34" s="857">
        <v>63</v>
      </c>
      <c r="F34" s="871">
        <v>46</v>
      </c>
      <c r="G34" s="641">
        <v>-16</v>
      </c>
      <c r="H34" s="642">
        <v>4</v>
      </c>
      <c r="I34" s="871">
        <v>1423</v>
      </c>
      <c r="J34" s="872">
        <v>1374</v>
      </c>
      <c r="K34" s="645">
        <v>1449</v>
      </c>
      <c r="L34" s="854"/>
      <c r="M34" s="81" t="s">
        <v>389</v>
      </c>
      <c r="N34" s="855">
        <v>54</v>
      </c>
      <c r="O34" s="856">
        <v>55</v>
      </c>
      <c r="P34" s="857">
        <v>46</v>
      </c>
      <c r="Q34" s="855">
        <v>4</v>
      </c>
      <c r="R34" s="856">
        <v>-6</v>
      </c>
      <c r="S34" s="857">
        <v>7</v>
      </c>
      <c r="T34" s="855">
        <v>1447.1</v>
      </c>
      <c r="U34" s="856">
        <v>2016</v>
      </c>
      <c r="V34" s="857">
        <v>2087</v>
      </c>
    </row>
    <row r="35" spans="1:24" s="15" customFormat="1" ht="43.5" customHeight="1" thickBot="1">
      <c r="B35" s="80" t="s">
        <v>484</v>
      </c>
      <c r="C35" s="862">
        <v>-16</v>
      </c>
      <c r="D35" s="862">
        <v>-12</v>
      </c>
      <c r="E35" s="858">
        <v>-13</v>
      </c>
      <c r="F35" s="874">
        <v>24</v>
      </c>
      <c r="G35" s="646">
        <v>53</v>
      </c>
      <c r="H35" s="647">
        <v>45</v>
      </c>
      <c r="I35" s="874">
        <v>1788</v>
      </c>
      <c r="J35" s="875">
        <v>1389</v>
      </c>
      <c r="K35" s="648">
        <v>1197</v>
      </c>
      <c r="L35" s="854"/>
      <c r="M35" s="80" t="s">
        <v>484</v>
      </c>
      <c r="N35" s="861">
        <v>-6</v>
      </c>
      <c r="O35" s="862">
        <v>-16</v>
      </c>
      <c r="P35" s="858">
        <v>-19</v>
      </c>
      <c r="Q35" s="861">
        <v>24</v>
      </c>
      <c r="R35" s="862">
        <v>47</v>
      </c>
      <c r="S35" s="858">
        <v>9</v>
      </c>
      <c r="T35" s="861">
        <v>918.81</v>
      </c>
      <c r="U35" s="862">
        <v>375</v>
      </c>
      <c r="V35" s="863">
        <v>358</v>
      </c>
    </row>
    <row r="36" spans="1:24" s="15" customFormat="1" ht="43.5" customHeight="1" thickTop="1">
      <c r="B36" s="85" t="s">
        <v>485</v>
      </c>
      <c r="C36" s="865">
        <v>1807</v>
      </c>
      <c r="D36" s="865">
        <v>2007</v>
      </c>
      <c r="E36" s="866">
        <v>2324</v>
      </c>
      <c r="F36" s="876">
        <v>365</v>
      </c>
      <c r="G36" s="865">
        <v>408</v>
      </c>
      <c r="H36" s="649">
        <v>568</v>
      </c>
      <c r="I36" s="876">
        <v>20567</v>
      </c>
      <c r="J36" s="877">
        <v>21385</v>
      </c>
      <c r="K36" s="650">
        <v>23504</v>
      </c>
      <c r="L36" s="854"/>
      <c r="M36" s="85" t="s">
        <v>485</v>
      </c>
      <c r="N36" s="864">
        <v>2410</v>
      </c>
      <c r="O36" s="865">
        <v>2205</v>
      </c>
      <c r="P36" s="866">
        <v>1881.2</v>
      </c>
      <c r="Q36" s="864">
        <v>704</v>
      </c>
      <c r="R36" s="865">
        <v>608</v>
      </c>
      <c r="S36" s="866">
        <v>270</v>
      </c>
      <c r="T36" s="864">
        <v>22970.59</v>
      </c>
      <c r="U36" s="865">
        <v>22303</v>
      </c>
      <c r="V36" s="867">
        <v>23001</v>
      </c>
    </row>
    <row r="37" spans="1:24" s="15" customFormat="1" ht="43.5" customHeight="1">
      <c r="B37" s="1431" t="s">
        <v>540</v>
      </c>
      <c r="C37" s="1432"/>
      <c r="D37" s="1432"/>
      <c r="E37" s="1432"/>
      <c r="F37" s="1432"/>
      <c r="G37" s="1432"/>
      <c r="H37" s="1432"/>
      <c r="I37" s="1432"/>
      <c r="J37" s="1432"/>
      <c r="K37" s="1432"/>
      <c r="L37" s="854"/>
      <c r="M37" s="1453" t="s">
        <v>530</v>
      </c>
      <c r="N37" s="1454"/>
      <c r="O37" s="1454"/>
      <c r="P37" s="1454"/>
      <c r="Q37" s="1454"/>
      <c r="R37" s="1454"/>
      <c r="S37" s="1454"/>
      <c r="T37" s="1454"/>
      <c r="U37" s="1454"/>
      <c r="V37" s="1079"/>
      <c r="W37" s="854"/>
      <c r="X37" s="854"/>
    </row>
    <row r="38" spans="1:24" s="15" customFormat="1" ht="58.5" customHeight="1">
      <c r="B38" s="1433"/>
      <c r="C38" s="1433"/>
      <c r="D38" s="1433"/>
      <c r="E38" s="1433"/>
      <c r="F38" s="1433"/>
      <c r="G38" s="1433"/>
      <c r="H38" s="1433"/>
      <c r="I38" s="1433"/>
      <c r="J38" s="1433"/>
      <c r="K38" s="1433"/>
      <c r="L38" s="854"/>
      <c r="M38" s="1455"/>
      <c r="N38" s="1455"/>
      <c r="O38" s="1455"/>
      <c r="P38" s="1455"/>
      <c r="Q38" s="1455"/>
      <c r="R38" s="1455"/>
      <c r="S38" s="1455"/>
      <c r="T38" s="1455"/>
      <c r="U38" s="1455"/>
      <c r="V38" s="1079"/>
      <c r="W38" s="854"/>
      <c r="X38" s="854"/>
    </row>
    <row r="39" spans="1:24" s="15" customFormat="1" ht="58.5" customHeight="1">
      <c r="B39" s="1072"/>
      <c r="C39" s="1072"/>
      <c r="D39" s="1072"/>
      <c r="E39" s="1072"/>
      <c r="F39" s="1072"/>
      <c r="G39" s="1072"/>
      <c r="H39" s="1072"/>
      <c r="I39" s="1072"/>
      <c r="J39" s="1072"/>
      <c r="K39" s="1072"/>
      <c r="L39" s="854"/>
      <c r="M39" s="1079"/>
      <c r="N39" s="1079"/>
      <c r="O39" s="1079"/>
      <c r="P39" s="1079"/>
      <c r="Q39" s="1079"/>
      <c r="R39" s="1079"/>
      <c r="S39" s="1079"/>
      <c r="T39" s="1079"/>
      <c r="U39" s="1079"/>
      <c r="V39" s="1079"/>
      <c r="W39" s="854"/>
      <c r="X39" s="854"/>
    </row>
    <row r="40" spans="1:24" ht="48.75" customHeight="1">
      <c r="A40" s="86" t="s">
        <v>541</v>
      </c>
      <c r="B40" s="86"/>
      <c r="E40" s="846"/>
      <c r="F40" s="846"/>
      <c r="G40" s="846"/>
      <c r="H40" s="8"/>
      <c r="I40" s="8"/>
      <c r="J40" s="8"/>
      <c r="K40" s="8"/>
      <c r="L40" s="8"/>
    </row>
    <row r="41" spans="1:24" ht="30">
      <c r="B41" s="9"/>
      <c r="C41" s="847"/>
      <c r="D41" s="8"/>
      <c r="E41" s="8"/>
      <c r="F41" s="846"/>
      <c r="G41" s="847"/>
      <c r="J41" s="847" t="s">
        <v>142</v>
      </c>
      <c r="K41" s="8"/>
      <c r="L41" s="8"/>
    </row>
    <row r="42" spans="1:24" s="12" customFormat="1" ht="49.5" customHeight="1">
      <c r="A42" s="8"/>
      <c r="B42" s="848"/>
      <c r="C42" s="1422" t="s">
        <v>542</v>
      </c>
      <c r="D42" s="1423"/>
      <c r="E42" s="1423"/>
      <c r="F42" s="1424"/>
      <c r="G42" s="1422" t="s">
        <v>475</v>
      </c>
      <c r="H42" s="1423"/>
      <c r="I42" s="1423"/>
      <c r="J42" s="1424"/>
    </row>
    <row r="43" spans="1:24" s="13" customFormat="1" ht="42" customHeight="1">
      <c r="B43" s="78"/>
      <c r="C43" s="1425" t="s">
        <v>478</v>
      </c>
      <c r="D43" s="1427" t="s">
        <v>479</v>
      </c>
      <c r="E43" s="1427" t="s">
        <v>543</v>
      </c>
      <c r="F43" s="1434" t="s">
        <v>544</v>
      </c>
      <c r="G43" s="1436" t="s">
        <v>478</v>
      </c>
      <c r="H43" s="1427" t="s">
        <v>479</v>
      </c>
      <c r="I43" s="1427" t="s">
        <v>543</v>
      </c>
      <c r="J43" s="1434" t="s">
        <v>544</v>
      </c>
    </row>
    <row r="44" spans="1:24" s="14" customFormat="1" ht="42" customHeight="1">
      <c r="B44" s="79"/>
      <c r="C44" s="1426"/>
      <c r="D44" s="1428"/>
      <c r="E44" s="1428"/>
      <c r="F44" s="1435"/>
      <c r="G44" s="1426"/>
      <c r="H44" s="1428"/>
      <c r="I44" s="1428"/>
      <c r="J44" s="1435"/>
    </row>
    <row r="45" spans="1:24" s="15" customFormat="1" ht="43.5" customHeight="1">
      <c r="B45" s="80" t="s">
        <v>480</v>
      </c>
      <c r="C45" s="868">
        <v>63</v>
      </c>
      <c r="D45" s="851">
        <v>-8</v>
      </c>
      <c r="E45" s="851">
        <v>-23</v>
      </c>
      <c r="F45" s="852">
        <v>103</v>
      </c>
      <c r="G45" s="868">
        <v>4161</v>
      </c>
      <c r="H45" s="851">
        <v>3998</v>
      </c>
      <c r="I45" s="851">
        <v>4441</v>
      </c>
      <c r="J45" s="852">
        <v>4605</v>
      </c>
    </row>
    <row r="46" spans="1:24" s="15" customFormat="1" ht="43.5" customHeight="1">
      <c r="B46" s="81" t="s">
        <v>481</v>
      </c>
      <c r="C46" s="871">
        <v>251</v>
      </c>
      <c r="D46" s="856">
        <v>127</v>
      </c>
      <c r="E46" s="856">
        <v>45</v>
      </c>
      <c r="F46" s="857">
        <v>8</v>
      </c>
      <c r="G46" s="871">
        <v>5809</v>
      </c>
      <c r="H46" s="856">
        <v>5597</v>
      </c>
      <c r="I46" s="856">
        <v>5908</v>
      </c>
      <c r="J46" s="857">
        <v>6230</v>
      </c>
    </row>
    <row r="47" spans="1:24" s="15" customFormat="1" ht="43.5" customHeight="1">
      <c r="B47" s="81" t="s">
        <v>482</v>
      </c>
      <c r="C47" s="871">
        <v>66</v>
      </c>
      <c r="D47" s="856">
        <v>32</v>
      </c>
      <c r="E47" s="856">
        <v>79</v>
      </c>
      <c r="F47" s="857">
        <v>63</v>
      </c>
      <c r="G47" s="871">
        <v>2774</v>
      </c>
      <c r="H47" s="856">
        <v>2746</v>
      </c>
      <c r="I47" s="856">
        <v>2803</v>
      </c>
      <c r="J47" s="857">
        <v>2901</v>
      </c>
    </row>
    <row r="48" spans="1:24" s="15" customFormat="1" ht="43.5" customHeight="1">
      <c r="B48" s="81" t="s">
        <v>483</v>
      </c>
      <c r="C48" s="871">
        <v>43</v>
      </c>
      <c r="D48" s="856">
        <v>74</v>
      </c>
      <c r="E48" s="856">
        <v>172</v>
      </c>
      <c r="F48" s="857">
        <v>68</v>
      </c>
      <c r="G48" s="871">
        <v>4043</v>
      </c>
      <c r="H48" s="856">
        <v>4205</v>
      </c>
      <c r="I48" s="856">
        <v>4784</v>
      </c>
      <c r="J48" s="857">
        <v>4913</v>
      </c>
    </row>
    <row r="49" spans="2:24" s="15" customFormat="1" ht="43.5" customHeight="1">
      <c r="B49" s="81" t="s">
        <v>389</v>
      </c>
      <c r="C49" s="871">
        <v>10</v>
      </c>
      <c r="D49" s="856">
        <v>8</v>
      </c>
      <c r="E49" s="856">
        <v>36</v>
      </c>
      <c r="F49" s="857">
        <v>87</v>
      </c>
      <c r="G49" s="871">
        <v>2544</v>
      </c>
      <c r="H49" s="856">
        <v>2620</v>
      </c>
      <c r="I49" s="856">
        <v>2114</v>
      </c>
      <c r="J49" s="857">
        <v>2278</v>
      </c>
    </row>
    <row r="50" spans="2:24" s="15" customFormat="1" ht="43.5" customHeight="1" thickBot="1">
      <c r="B50" s="80" t="s">
        <v>484</v>
      </c>
      <c r="C50" s="874">
        <v>-443</v>
      </c>
      <c r="D50" s="862">
        <v>-99</v>
      </c>
      <c r="E50" s="862">
        <v>-36</v>
      </c>
      <c r="F50" s="858">
        <v>2</v>
      </c>
      <c r="G50" s="874">
        <v>2575</v>
      </c>
      <c r="H50" s="862">
        <v>2335</v>
      </c>
      <c r="I50" s="862">
        <v>2152</v>
      </c>
      <c r="J50" s="858">
        <v>2047</v>
      </c>
    </row>
    <row r="51" spans="2:24" s="15" customFormat="1" ht="43.5" customHeight="1" thickTop="1">
      <c r="B51" s="85" t="s">
        <v>485</v>
      </c>
      <c r="C51" s="876">
        <v>-10</v>
      </c>
      <c r="D51" s="865">
        <f>D45+D46+D47+D48+D49+D50</f>
        <v>134</v>
      </c>
      <c r="E51" s="865">
        <v>273</v>
      </c>
      <c r="F51" s="866">
        <v>331</v>
      </c>
      <c r="G51" s="876">
        <v>21907</v>
      </c>
      <c r="H51" s="865">
        <v>21501</v>
      </c>
      <c r="I51" s="865">
        <v>22202</v>
      </c>
      <c r="J51" s="866">
        <v>22974</v>
      </c>
    </row>
    <row r="52" spans="2:24" s="15" customFormat="1" ht="43.5" customHeight="1">
      <c r="B52" s="1072" t="s">
        <v>545</v>
      </c>
      <c r="C52" s="854"/>
      <c r="D52" s="854"/>
      <c r="E52" s="854"/>
      <c r="F52" s="854"/>
      <c r="G52" s="854"/>
      <c r="H52" s="854"/>
      <c r="I52" s="854"/>
      <c r="J52" s="854"/>
      <c r="K52" s="854"/>
      <c r="L52" s="854"/>
      <c r="M52" s="854"/>
      <c r="N52" s="854"/>
      <c r="O52" s="854"/>
      <c r="P52" s="854"/>
      <c r="Q52" s="854"/>
      <c r="R52" s="854"/>
      <c r="S52" s="854"/>
      <c r="T52" s="854"/>
      <c r="U52" s="854"/>
      <c r="V52" s="854"/>
      <c r="W52" s="854"/>
      <c r="X52" s="854"/>
    </row>
    <row r="53" spans="2:24" s="15" customFormat="1" ht="43.5" customHeight="1">
      <c r="C53" s="878"/>
      <c r="D53" s="878"/>
      <c r="E53" s="878"/>
      <c r="F53" s="854"/>
      <c r="G53" s="854"/>
      <c r="H53" s="854"/>
      <c r="I53" s="854"/>
      <c r="J53" s="854"/>
      <c r="K53" s="854"/>
      <c r="L53" s="854"/>
      <c r="M53" s="854"/>
      <c r="N53" s="854"/>
      <c r="O53" s="854"/>
      <c r="P53" s="854"/>
      <c r="Q53" s="854"/>
      <c r="R53" s="854"/>
      <c r="S53" s="854"/>
      <c r="T53" s="854"/>
      <c r="U53" s="854"/>
      <c r="V53" s="854"/>
      <c r="W53" s="854"/>
      <c r="X53" s="854"/>
    </row>
    <row r="54" spans="2:24" s="13" customFormat="1" ht="32.25" customHeight="1">
      <c r="B54"/>
      <c r="C54"/>
      <c r="D54"/>
      <c r="E54"/>
      <c r="F54"/>
      <c r="G54" s="8"/>
      <c r="H54" s="8"/>
    </row>
    <row r="55" spans="2:24" s="13" customFormat="1" ht="32.25" customHeight="1">
      <c r="B55"/>
      <c r="C55"/>
      <c r="D55"/>
      <c r="E55"/>
      <c r="F55"/>
      <c r="G55" s="8"/>
      <c r="H55" s="8"/>
    </row>
    <row r="56" spans="2:24" s="13" customFormat="1" ht="32.25" customHeight="1">
      <c r="B56"/>
      <c r="C56"/>
      <c r="D56"/>
      <c r="E56"/>
      <c r="F56"/>
      <c r="G56" s="8"/>
      <c r="H56" s="8"/>
    </row>
    <row r="57" spans="2:24" s="13" customFormat="1" ht="32.25" customHeight="1">
      <c r="B57"/>
      <c r="C57"/>
      <c r="D57"/>
      <c r="E57"/>
      <c r="F57"/>
      <c r="G57" s="8"/>
      <c r="H57" s="8"/>
    </row>
    <row r="58" spans="2:24" s="13" customFormat="1" ht="32.25" customHeight="1">
      <c r="B58"/>
      <c r="C58"/>
      <c r="D58"/>
      <c r="E58"/>
      <c r="F58"/>
      <c r="G58" s="8"/>
      <c r="H58" s="8"/>
    </row>
    <row r="59" spans="2:24" s="13" customFormat="1" ht="32.25" customHeight="1">
      <c r="B59"/>
      <c r="C59"/>
      <c r="D59"/>
      <c r="E59"/>
      <c r="F59"/>
      <c r="G59" s="8"/>
      <c r="H59" s="8"/>
    </row>
    <row r="60" spans="2:24" s="15" customFormat="1" ht="43.5" customHeight="1">
      <c r="B60"/>
      <c r="C60"/>
      <c r="D60"/>
      <c r="E60"/>
      <c r="F60"/>
      <c r="G60" s="8"/>
      <c r="H60" s="185"/>
    </row>
    <row r="61" spans="2:24" s="15" customFormat="1" ht="43.5" customHeight="1">
      <c r="B61"/>
      <c r="C61"/>
      <c r="D61"/>
      <c r="E61"/>
      <c r="F61"/>
      <c r="G61" s="8"/>
      <c r="H61" s="185"/>
    </row>
  </sheetData>
  <mergeCells count="54">
    <mergeCell ref="M16:S17"/>
    <mergeCell ref="M37:U38"/>
    <mergeCell ref="N4:N5"/>
    <mergeCell ref="O4:O5"/>
    <mergeCell ref="P4:P5"/>
    <mergeCell ref="N22:P22"/>
    <mergeCell ref="Q22:S22"/>
    <mergeCell ref="T22:V22"/>
    <mergeCell ref="N23:N24"/>
    <mergeCell ref="O23:O24"/>
    <mergeCell ref="P23:P24"/>
    <mergeCell ref="Q23:Q24"/>
    <mergeCell ref="R23:R24"/>
    <mergeCell ref="S23:S24"/>
    <mergeCell ref="T23:T24"/>
    <mergeCell ref="U23:U24"/>
    <mergeCell ref="V23:V24"/>
    <mergeCell ref="K4:K5"/>
    <mergeCell ref="E4:E5"/>
    <mergeCell ref="C3:E3"/>
    <mergeCell ref="F3:H3"/>
    <mergeCell ref="H4:H5"/>
    <mergeCell ref="I3:K3"/>
    <mergeCell ref="B16:J19"/>
    <mergeCell ref="D4:D5"/>
    <mergeCell ref="G4:G5"/>
    <mergeCell ref="I4:I5"/>
    <mergeCell ref="C4:C5"/>
    <mergeCell ref="F4:F5"/>
    <mergeCell ref="J4:J5"/>
    <mergeCell ref="H23:H24"/>
    <mergeCell ref="I23:I24"/>
    <mergeCell ref="B37:K38"/>
    <mergeCell ref="I43:I44"/>
    <mergeCell ref="J43:J44"/>
    <mergeCell ref="C43:C44"/>
    <mergeCell ref="D43:D44"/>
    <mergeCell ref="E43:E44"/>
    <mergeCell ref="F43:F44"/>
    <mergeCell ref="G43:G44"/>
    <mergeCell ref="H43:H44"/>
    <mergeCell ref="C42:F42"/>
    <mergeCell ref="G42:J42"/>
    <mergeCell ref="L23:L24"/>
    <mergeCell ref="J23:J24"/>
    <mergeCell ref="C22:E22"/>
    <mergeCell ref="F22:H22"/>
    <mergeCell ref="I22:K22"/>
    <mergeCell ref="C23:C24"/>
    <mergeCell ref="D23:D24"/>
    <mergeCell ref="E23:E24"/>
    <mergeCell ref="F23:F24"/>
    <mergeCell ref="G23:G24"/>
    <mergeCell ref="K23:K24"/>
  </mergeCells>
  <phoneticPr fontId="2"/>
  <printOptions horizontalCentered="1" verticalCentered="1"/>
  <pageMargins left="3.937007874015748E-2" right="3.937007874015748E-2" top="0.15748031496062992" bottom="0.15748031496062992" header="0.31496062992125984" footer="0.31496062992125984"/>
  <pageSetup paperSize="8" scale="29" orientation="landscape" horizontalDpi="300" verticalDpi="300" r:id="rId1"/>
  <headerFooter alignWithMargins="0"/>
  <colBreaks count="1" manualBreakCount="1">
    <brk id="7"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79"/>
  <sheetViews>
    <sheetView showGridLines="0" view="pageBreakPreview" zoomScale="70" zoomScaleNormal="70" zoomScaleSheetLayoutView="70" workbookViewId="0"/>
  </sheetViews>
  <sheetFormatPr defaultColWidth="9" defaultRowHeight="14.25"/>
  <cols>
    <col min="1" max="2" width="3.5" style="8" customWidth="1"/>
    <col min="3" max="3" width="24.5" style="8" customWidth="1"/>
    <col min="4" max="18" width="9.5" style="8" customWidth="1"/>
    <col min="19" max="19" width="9.75" style="8" customWidth="1"/>
    <col min="20" max="42" width="9.5" style="8" customWidth="1"/>
    <col min="43" max="16384" width="9" style="8"/>
  </cols>
  <sheetData>
    <row r="1" spans="1:42" ht="21" customHeight="1">
      <c r="A1" s="21" t="s">
        <v>546</v>
      </c>
      <c r="B1" s="21"/>
      <c r="C1" s="21"/>
    </row>
    <row r="2" spans="1:42">
      <c r="I2" s="87"/>
      <c r="L2" s="87"/>
      <c r="O2" s="87"/>
      <c r="R2" s="87"/>
      <c r="U2" s="87"/>
      <c r="X2" s="87"/>
      <c r="AD2" s="87" t="s">
        <v>547</v>
      </c>
      <c r="AJ2" s="87"/>
      <c r="AM2" s="87"/>
      <c r="AP2" s="87"/>
    </row>
    <row r="3" spans="1:42" ht="18" customHeight="1">
      <c r="B3" s="1482"/>
      <c r="C3" s="1483"/>
      <c r="D3" s="1463" t="s">
        <v>548</v>
      </c>
      <c r="E3" s="1464"/>
      <c r="F3" s="1465"/>
      <c r="G3" s="1463" t="s">
        <v>549</v>
      </c>
      <c r="H3" s="1464"/>
      <c r="I3" s="1465"/>
      <c r="J3" s="1463" t="s">
        <v>550</v>
      </c>
      <c r="K3" s="1464"/>
      <c r="L3" s="1465"/>
      <c r="M3" s="1463" t="s">
        <v>551</v>
      </c>
      <c r="N3" s="1464"/>
      <c r="O3" s="1465"/>
      <c r="P3" s="1463" t="s">
        <v>552</v>
      </c>
      <c r="Q3" s="1464"/>
      <c r="R3" s="1465"/>
      <c r="S3" s="1463" t="s">
        <v>553</v>
      </c>
      <c r="T3" s="1464"/>
      <c r="U3" s="1465"/>
      <c r="V3" s="1463" t="s">
        <v>554</v>
      </c>
      <c r="W3" s="1464"/>
      <c r="X3" s="1465"/>
      <c r="Y3" s="1463" t="s">
        <v>555</v>
      </c>
      <c r="Z3" s="1464"/>
      <c r="AA3" s="1465"/>
      <c r="AB3" s="1463" t="s">
        <v>556</v>
      </c>
      <c r="AC3" s="1464"/>
      <c r="AD3" s="1465"/>
      <c r="AE3" s="1480"/>
      <c r="AF3" s="1480"/>
      <c r="AG3" s="1480"/>
      <c r="AH3" s="1480"/>
      <c r="AI3" s="1480"/>
      <c r="AJ3" s="1480"/>
      <c r="AK3" s="1480"/>
      <c r="AL3" s="1480"/>
      <c r="AM3" s="1480"/>
      <c r="AN3" s="1480"/>
      <c r="AO3" s="1480"/>
      <c r="AP3" s="1480"/>
    </row>
    <row r="4" spans="1:42" ht="17.25" customHeight="1">
      <c r="B4" s="1484"/>
      <c r="C4" s="1485"/>
      <c r="D4" s="1466"/>
      <c r="E4" s="1467"/>
      <c r="F4" s="1468"/>
      <c r="G4" s="1466"/>
      <c r="H4" s="1467"/>
      <c r="I4" s="1468"/>
      <c r="J4" s="1466"/>
      <c r="K4" s="1467"/>
      <c r="L4" s="1468"/>
      <c r="M4" s="1466"/>
      <c r="N4" s="1467"/>
      <c r="O4" s="1468"/>
      <c r="P4" s="1466"/>
      <c r="Q4" s="1467"/>
      <c r="R4" s="1468"/>
      <c r="S4" s="1466"/>
      <c r="T4" s="1467"/>
      <c r="U4" s="1468"/>
      <c r="V4" s="1466"/>
      <c r="W4" s="1467"/>
      <c r="X4" s="1468"/>
      <c r="Y4" s="1466"/>
      <c r="Z4" s="1467"/>
      <c r="AA4" s="1468"/>
      <c r="AB4" s="1466"/>
      <c r="AC4" s="1467"/>
      <c r="AD4" s="1468"/>
      <c r="AE4" s="1480"/>
      <c r="AF4" s="1480"/>
      <c r="AG4" s="1480"/>
      <c r="AH4" s="1480"/>
      <c r="AI4" s="1480"/>
      <c r="AJ4" s="1480"/>
      <c r="AK4" s="1480"/>
      <c r="AL4" s="1480"/>
      <c r="AM4" s="1480"/>
      <c r="AN4" s="1480"/>
      <c r="AO4" s="1480"/>
      <c r="AP4" s="1480"/>
    </row>
    <row r="5" spans="1:42" ht="28.5" customHeight="1">
      <c r="B5" s="1486"/>
      <c r="C5" s="1487"/>
      <c r="D5" s="89" t="s">
        <v>560</v>
      </c>
      <c r="E5" s="1" t="s">
        <v>561</v>
      </c>
      <c r="F5" s="88" t="s">
        <v>485</v>
      </c>
      <c r="G5" s="89" t="s">
        <v>560</v>
      </c>
      <c r="H5" s="1" t="s">
        <v>561</v>
      </c>
      <c r="I5" s="88" t="s">
        <v>485</v>
      </c>
      <c r="J5" s="89" t="s">
        <v>560</v>
      </c>
      <c r="K5" s="1" t="s">
        <v>561</v>
      </c>
      <c r="L5" s="88" t="s">
        <v>485</v>
      </c>
      <c r="M5" s="89" t="s">
        <v>560</v>
      </c>
      <c r="N5" s="1" t="s">
        <v>561</v>
      </c>
      <c r="O5" s="88" t="s">
        <v>485</v>
      </c>
      <c r="P5" s="89" t="s">
        <v>560</v>
      </c>
      <c r="Q5" s="1" t="s">
        <v>561</v>
      </c>
      <c r="R5" s="88" t="s">
        <v>485</v>
      </c>
      <c r="S5" s="89" t="s">
        <v>560</v>
      </c>
      <c r="T5" s="1" t="s">
        <v>561</v>
      </c>
      <c r="U5" s="88" t="s">
        <v>485</v>
      </c>
      <c r="V5" s="89" t="s">
        <v>560</v>
      </c>
      <c r="W5" s="1" t="s">
        <v>561</v>
      </c>
      <c r="X5" s="88" t="s">
        <v>485</v>
      </c>
      <c r="Y5" s="89" t="s">
        <v>560</v>
      </c>
      <c r="Z5" s="1" t="s">
        <v>561</v>
      </c>
      <c r="AA5" s="88" t="s">
        <v>485</v>
      </c>
      <c r="AB5" s="1116" t="s">
        <v>560</v>
      </c>
      <c r="AC5" s="1" t="s">
        <v>561</v>
      </c>
      <c r="AD5" s="88" t="s">
        <v>485</v>
      </c>
      <c r="AE5" s="1113"/>
      <c r="AF5" s="1114"/>
      <c r="AG5" s="1115"/>
      <c r="AH5" s="1113"/>
      <c r="AI5" s="1114"/>
      <c r="AJ5" s="1115"/>
      <c r="AK5" s="1113"/>
      <c r="AL5" s="1114"/>
      <c r="AM5" s="1115"/>
      <c r="AN5" s="1113"/>
      <c r="AO5" s="1114"/>
      <c r="AP5" s="1115"/>
    </row>
    <row r="6" spans="1:42" ht="26.25" customHeight="1">
      <c r="B6" s="1495" t="s">
        <v>562</v>
      </c>
      <c r="C6" s="1496"/>
      <c r="D6" s="132">
        <v>91</v>
      </c>
      <c r="E6" s="130">
        <v>33</v>
      </c>
      <c r="F6" s="131">
        <v>124</v>
      </c>
      <c r="G6" s="132">
        <v>72</v>
      </c>
      <c r="H6" s="130">
        <v>25</v>
      </c>
      <c r="I6" s="131">
        <v>97</v>
      </c>
      <c r="J6" s="132">
        <v>72</v>
      </c>
      <c r="K6" s="130">
        <v>21</v>
      </c>
      <c r="L6" s="131">
        <v>93</v>
      </c>
      <c r="M6" s="132">
        <v>67</v>
      </c>
      <c r="N6" s="130">
        <v>27</v>
      </c>
      <c r="O6" s="131">
        <v>94</v>
      </c>
      <c r="P6" s="597">
        <v>68</v>
      </c>
      <c r="Q6" s="598">
        <v>31</v>
      </c>
      <c r="R6" s="599">
        <v>99</v>
      </c>
      <c r="S6" s="597">
        <v>68</v>
      </c>
      <c r="T6" s="598">
        <v>32</v>
      </c>
      <c r="U6" s="599">
        <v>100</v>
      </c>
      <c r="V6" s="597">
        <v>73</v>
      </c>
      <c r="W6" s="598">
        <v>33</v>
      </c>
      <c r="X6" s="599">
        <v>106</v>
      </c>
      <c r="Y6" s="132">
        <v>71</v>
      </c>
      <c r="Z6" s="130">
        <v>36</v>
      </c>
      <c r="AA6" s="131">
        <v>107</v>
      </c>
      <c r="AB6" s="1111">
        <v>73</v>
      </c>
      <c r="AC6" s="130">
        <v>40</v>
      </c>
      <c r="AD6" s="131">
        <v>113</v>
      </c>
      <c r="AE6" s="588"/>
      <c r="AF6" s="588"/>
      <c r="AG6" s="588"/>
      <c r="AH6" s="588"/>
      <c r="AI6" s="588"/>
      <c r="AJ6" s="588"/>
      <c r="AK6" s="588"/>
      <c r="AL6" s="588"/>
      <c r="AM6" s="588"/>
      <c r="AN6" s="588"/>
      <c r="AO6" s="588"/>
      <c r="AP6" s="588"/>
    </row>
    <row r="7" spans="1:42" ht="26.25" customHeight="1" thickBot="1">
      <c r="B7" s="1497" t="s">
        <v>563</v>
      </c>
      <c r="C7" s="1485"/>
      <c r="D7" s="138">
        <v>226</v>
      </c>
      <c r="E7" s="136">
        <v>98</v>
      </c>
      <c r="F7" s="137">
        <v>324</v>
      </c>
      <c r="G7" s="138">
        <v>120</v>
      </c>
      <c r="H7" s="136">
        <v>50</v>
      </c>
      <c r="I7" s="137">
        <v>170</v>
      </c>
      <c r="J7" s="138">
        <v>111</v>
      </c>
      <c r="K7" s="136">
        <v>46</v>
      </c>
      <c r="L7" s="137">
        <v>157</v>
      </c>
      <c r="M7" s="138">
        <v>118</v>
      </c>
      <c r="N7" s="136">
        <v>43</v>
      </c>
      <c r="O7" s="137">
        <v>161</v>
      </c>
      <c r="P7" s="600">
        <v>121</v>
      </c>
      <c r="Q7" s="601">
        <v>44</v>
      </c>
      <c r="R7" s="602">
        <v>165</v>
      </c>
      <c r="S7" s="600">
        <v>123</v>
      </c>
      <c r="T7" s="601">
        <v>46</v>
      </c>
      <c r="U7" s="602">
        <v>169</v>
      </c>
      <c r="V7" s="600">
        <v>116</v>
      </c>
      <c r="W7" s="601">
        <v>44</v>
      </c>
      <c r="X7" s="602">
        <v>160</v>
      </c>
      <c r="Y7" s="138">
        <v>111</v>
      </c>
      <c r="Z7" s="138">
        <v>40</v>
      </c>
      <c r="AA7" s="137">
        <v>151</v>
      </c>
      <c r="AB7" s="1112">
        <v>108</v>
      </c>
      <c r="AC7" s="138">
        <v>42</v>
      </c>
      <c r="AD7" s="137">
        <v>150</v>
      </c>
      <c r="AE7" s="588"/>
      <c r="AF7" s="588"/>
      <c r="AG7" s="588"/>
      <c r="AH7" s="588"/>
      <c r="AI7" s="588"/>
      <c r="AJ7" s="588"/>
      <c r="AK7" s="588"/>
      <c r="AL7" s="588"/>
      <c r="AM7" s="588"/>
      <c r="AN7" s="588"/>
      <c r="AO7" s="588"/>
      <c r="AP7" s="588"/>
    </row>
    <row r="8" spans="1:42" ht="26.25" customHeight="1" thickTop="1">
      <c r="B8" s="1477" t="s">
        <v>564</v>
      </c>
      <c r="C8" s="1478"/>
      <c r="D8" s="141">
        <v>317</v>
      </c>
      <c r="E8" s="139">
        <v>131</v>
      </c>
      <c r="F8" s="140">
        <v>448</v>
      </c>
      <c r="G8" s="141">
        <v>192</v>
      </c>
      <c r="H8" s="139">
        <v>75</v>
      </c>
      <c r="I8" s="140">
        <v>267</v>
      </c>
      <c r="J8" s="141">
        <v>183</v>
      </c>
      <c r="K8" s="139">
        <v>67</v>
      </c>
      <c r="L8" s="140">
        <v>250</v>
      </c>
      <c r="M8" s="141">
        <v>185</v>
      </c>
      <c r="N8" s="139">
        <v>70</v>
      </c>
      <c r="O8" s="140">
        <v>255</v>
      </c>
      <c r="P8" s="603">
        <v>189</v>
      </c>
      <c r="Q8" s="604">
        <v>75</v>
      </c>
      <c r="R8" s="605">
        <v>264</v>
      </c>
      <c r="S8" s="603">
        <v>191</v>
      </c>
      <c r="T8" s="604">
        <v>78</v>
      </c>
      <c r="U8" s="605">
        <v>269</v>
      </c>
      <c r="V8" s="603">
        <v>189</v>
      </c>
      <c r="W8" s="604">
        <v>77</v>
      </c>
      <c r="X8" s="605">
        <v>266</v>
      </c>
      <c r="Y8" s="141">
        <v>182</v>
      </c>
      <c r="Z8" s="139">
        <v>76</v>
      </c>
      <c r="AA8" s="140">
        <v>258</v>
      </c>
      <c r="AB8" s="1056">
        <v>181</v>
      </c>
      <c r="AC8" s="139">
        <v>82</v>
      </c>
      <c r="AD8" s="140">
        <v>263</v>
      </c>
      <c r="AE8" s="588"/>
      <c r="AF8" s="588"/>
      <c r="AG8" s="588"/>
      <c r="AH8" s="588"/>
      <c r="AI8" s="588"/>
      <c r="AJ8" s="588"/>
      <c r="AK8" s="588"/>
      <c r="AL8" s="588"/>
      <c r="AM8" s="588"/>
      <c r="AN8" s="588"/>
      <c r="AO8" s="588"/>
      <c r="AP8" s="588"/>
    </row>
    <row r="9" spans="1:42" ht="12.75" customHeight="1">
      <c r="B9" s="586"/>
      <c r="C9" s="587"/>
      <c r="D9" s="588"/>
      <c r="E9" s="588"/>
      <c r="F9" s="588"/>
      <c r="G9" s="588"/>
      <c r="H9" s="588"/>
      <c r="I9" s="588"/>
      <c r="J9" s="588"/>
      <c r="K9" s="588"/>
      <c r="L9" s="588"/>
      <c r="M9" s="588"/>
      <c r="N9" s="588"/>
      <c r="O9" s="588"/>
      <c r="P9" s="611"/>
      <c r="Q9" s="611"/>
      <c r="R9" s="611"/>
      <c r="S9" s="611"/>
      <c r="T9" s="611"/>
      <c r="U9" s="611"/>
      <c r="V9" s="611"/>
      <c r="W9" s="611"/>
      <c r="X9" s="611"/>
      <c r="Y9" s="588"/>
      <c r="Z9" s="588"/>
      <c r="AA9" s="588"/>
      <c r="AB9" s="588"/>
      <c r="AC9" s="588"/>
      <c r="AD9" s="588"/>
      <c r="AE9" s="588"/>
      <c r="AF9" s="588"/>
      <c r="AG9" s="588"/>
      <c r="AH9" s="588"/>
      <c r="AI9" s="588"/>
      <c r="AJ9" s="588"/>
      <c r="AK9" s="588"/>
      <c r="AL9" s="588"/>
      <c r="AM9" s="588"/>
      <c r="AN9" s="588"/>
      <c r="AO9" s="588"/>
      <c r="AP9" s="588"/>
    </row>
    <row r="10" spans="1:42" ht="26.25" customHeight="1">
      <c r="B10" s="1482"/>
      <c r="C10" s="1483"/>
      <c r="D10" s="1463" t="s">
        <v>557</v>
      </c>
      <c r="E10" s="1464"/>
      <c r="F10" s="1465"/>
      <c r="G10" s="1463" t="s">
        <v>558</v>
      </c>
      <c r="H10" s="1464"/>
      <c r="I10" s="1465"/>
      <c r="J10" s="1463" t="s">
        <v>559</v>
      </c>
      <c r="K10" s="1464"/>
      <c r="L10" s="1465"/>
      <c r="M10" s="1463" t="s">
        <v>674</v>
      </c>
      <c r="N10" s="1464"/>
      <c r="O10" s="1465"/>
      <c r="P10" s="588"/>
      <c r="Q10" s="611"/>
      <c r="R10" s="611"/>
      <c r="S10" s="611"/>
      <c r="T10" s="611"/>
      <c r="U10" s="611"/>
      <c r="V10" s="611"/>
      <c r="W10" s="611"/>
      <c r="X10" s="611"/>
      <c r="Y10" s="588"/>
      <c r="Z10" s="588"/>
      <c r="AA10" s="588"/>
      <c r="AB10" s="588"/>
      <c r="AC10" s="588"/>
      <c r="AD10" s="588"/>
      <c r="AE10" s="588"/>
      <c r="AF10" s="588"/>
      <c r="AG10" s="588"/>
      <c r="AH10" s="588"/>
      <c r="AI10" s="588"/>
      <c r="AJ10" s="588"/>
      <c r="AK10" s="588"/>
      <c r="AL10" s="588"/>
      <c r="AM10" s="588"/>
      <c r="AN10" s="588"/>
      <c r="AO10" s="588"/>
      <c r="AP10" s="588"/>
    </row>
    <row r="11" spans="1:42" ht="26.25" customHeight="1">
      <c r="B11" s="1484"/>
      <c r="C11" s="1485"/>
      <c r="D11" s="1466"/>
      <c r="E11" s="1467"/>
      <c r="F11" s="1468"/>
      <c r="G11" s="1466"/>
      <c r="H11" s="1467"/>
      <c r="I11" s="1468"/>
      <c r="J11" s="1466"/>
      <c r="K11" s="1467"/>
      <c r="L11" s="1468"/>
      <c r="M11" s="1466"/>
      <c r="N11" s="1467"/>
      <c r="O11" s="1468"/>
      <c r="P11" s="588"/>
      <c r="Q11" s="611"/>
      <c r="R11" s="611"/>
      <c r="S11" s="611"/>
      <c r="T11" s="611"/>
      <c r="U11" s="611"/>
      <c r="V11" s="611"/>
      <c r="W11" s="611"/>
      <c r="X11" s="611"/>
      <c r="Y11" s="588"/>
      <c r="Z11" s="588"/>
      <c r="AA11" s="588"/>
      <c r="AB11" s="588"/>
      <c r="AC11" s="588"/>
      <c r="AD11" s="588"/>
      <c r="AE11" s="588"/>
      <c r="AF11" s="588"/>
      <c r="AG11" s="588"/>
      <c r="AH11" s="588"/>
      <c r="AI11" s="588"/>
      <c r="AJ11" s="588"/>
      <c r="AK11" s="588"/>
      <c r="AL11" s="588"/>
      <c r="AM11" s="588"/>
      <c r="AN11" s="588"/>
      <c r="AO11" s="588"/>
      <c r="AP11" s="588"/>
    </row>
    <row r="12" spans="1:42" ht="26.25" customHeight="1">
      <c r="B12" s="1486"/>
      <c r="C12" s="1487"/>
      <c r="D12" s="89" t="s">
        <v>560</v>
      </c>
      <c r="E12" s="1" t="s">
        <v>561</v>
      </c>
      <c r="F12" s="88" t="s">
        <v>485</v>
      </c>
      <c r="G12" s="89" t="s">
        <v>560</v>
      </c>
      <c r="H12" s="1" t="s">
        <v>561</v>
      </c>
      <c r="I12" s="88" t="s">
        <v>485</v>
      </c>
      <c r="J12" s="1116" t="s">
        <v>560</v>
      </c>
      <c r="K12" s="1" t="s">
        <v>561</v>
      </c>
      <c r="L12" s="88" t="s">
        <v>485</v>
      </c>
      <c r="M12" s="1116" t="s">
        <v>560</v>
      </c>
      <c r="N12" s="1" t="s">
        <v>561</v>
      </c>
      <c r="O12" s="88" t="s">
        <v>485</v>
      </c>
      <c r="P12" s="588"/>
      <c r="Q12" s="611"/>
      <c r="R12" s="611"/>
      <c r="S12" s="611"/>
      <c r="T12" s="611"/>
      <c r="U12" s="611"/>
      <c r="V12" s="611"/>
      <c r="W12" s="611"/>
      <c r="X12" s="611"/>
      <c r="Y12" s="588"/>
      <c r="Z12" s="588"/>
      <c r="AA12" s="588"/>
      <c r="AB12" s="588"/>
      <c r="AC12" s="588"/>
      <c r="AD12" s="588"/>
      <c r="AE12" s="588"/>
      <c r="AF12" s="588"/>
      <c r="AG12" s="588"/>
      <c r="AH12" s="588"/>
      <c r="AI12" s="588"/>
      <c r="AJ12" s="588"/>
      <c r="AK12" s="588"/>
      <c r="AL12" s="588"/>
      <c r="AM12" s="588"/>
      <c r="AN12" s="588"/>
      <c r="AO12" s="588"/>
      <c r="AP12" s="588"/>
    </row>
    <row r="13" spans="1:42" ht="26.25" customHeight="1">
      <c r="B13" s="1495" t="s">
        <v>562</v>
      </c>
      <c r="C13" s="1496"/>
      <c r="D13" s="132">
        <v>70</v>
      </c>
      <c r="E13" s="130">
        <v>42</v>
      </c>
      <c r="F13" s="131">
        <v>112</v>
      </c>
      <c r="G13" s="132">
        <v>73</v>
      </c>
      <c r="H13" s="130">
        <v>38</v>
      </c>
      <c r="I13" s="131">
        <v>111</v>
      </c>
      <c r="J13" s="1111">
        <v>74</v>
      </c>
      <c r="K13" s="130">
        <v>32</v>
      </c>
      <c r="L13" s="1129">
        <f>J13+K13</f>
        <v>106</v>
      </c>
      <c r="M13" s="1111">
        <v>68</v>
      </c>
      <c r="N13" s="130">
        <v>32</v>
      </c>
      <c r="O13" s="1129">
        <f>M13+N13</f>
        <v>100</v>
      </c>
      <c r="P13" s="588"/>
      <c r="Q13" s="611"/>
      <c r="R13" s="611"/>
      <c r="S13" s="611"/>
      <c r="T13" s="611"/>
      <c r="U13" s="611"/>
      <c r="V13" s="611"/>
      <c r="W13" s="611"/>
      <c r="X13" s="611"/>
      <c r="Y13" s="588"/>
      <c r="Z13" s="588"/>
      <c r="AA13" s="588"/>
      <c r="AB13" s="588"/>
      <c r="AC13" s="588"/>
      <c r="AD13" s="588"/>
      <c r="AE13" s="588"/>
      <c r="AF13" s="588"/>
      <c r="AG13" s="588"/>
      <c r="AH13" s="588"/>
      <c r="AI13" s="588"/>
      <c r="AJ13" s="588"/>
      <c r="AK13" s="588"/>
      <c r="AL13" s="588"/>
      <c r="AM13" s="588"/>
      <c r="AN13" s="588"/>
      <c r="AO13" s="588"/>
      <c r="AP13" s="588"/>
    </row>
    <row r="14" spans="1:42" ht="26.25" customHeight="1" thickBot="1">
      <c r="B14" s="1497" t="s">
        <v>563</v>
      </c>
      <c r="C14" s="1485"/>
      <c r="D14" s="138">
        <v>109</v>
      </c>
      <c r="E14" s="138">
        <v>43</v>
      </c>
      <c r="F14" s="137">
        <v>152</v>
      </c>
      <c r="G14" s="138">
        <v>102</v>
      </c>
      <c r="H14" s="138">
        <v>44</v>
      </c>
      <c r="I14" s="137">
        <v>146</v>
      </c>
      <c r="J14" s="1112">
        <v>104</v>
      </c>
      <c r="K14" s="138">
        <v>44</v>
      </c>
      <c r="L14" s="1130">
        <f t="shared" ref="L14" si="0">J14+K14</f>
        <v>148</v>
      </c>
      <c r="M14" s="1112">
        <v>107</v>
      </c>
      <c r="N14" s="138">
        <v>40</v>
      </c>
      <c r="O14" s="1130">
        <f>M14+N14</f>
        <v>147</v>
      </c>
      <c r="P14" s="588"/>
      <c r="Q14" s="611"/>
      <c r="R14" s="611"/>
      <c r="S14" s="611"/>
      <c r="T14" s="611"/>
      <c r="U14" s="611"/>
      <c r="V14" s="611"/>
      <c r="W14" s="611"/>
      <c r="X14" s="611"/>
      <c r="Y14" s="588"/>
      <c r="Z14" s="588"/>
      <c r="AA14" s="588"/>
      <c r="AB14" s="588"/>
      <c r="AC14" s="588"/>
      <c r="AD14" s="588"/>
      <c r="AE14" s="588"/>
      <c r="AF14" s="588"/>
      <c r="AG14" s="588"/>
      <c r="AH14" s="588"/>
      <c r="AI14" s="588"/>
      <c r="AJ14" s="588"/>
      <c r="AK14" s="588"/>
      <c r="AL14" s="588"/>
      <c r="AM14" s="588"/>
      <c r="AN14" s="588"/>
      <c r="AO14" s="588"/>
      <c r="AP14" s="588"/>
    </row>
    <row r="15" spans="1:42" ht="26.25" customHeight="1" thickTop="1">
      <c r="B15" s="1477" t="s">
        <v>564</v>
      </c>
      <c r="C15" s="1478"/>
      <c r="D15" s="141">
        <v>179</v>
      </c>
      <c r="E15" s="139">
        <v>85</v>
      </c>
      <c r="F15" s="140">
        <v>264</v>
      </c>
      <c r="G15" s="141">
        <v>175</v>
      </c>
      <c r="H15" s="139">
        <v>82</v>
      </c>
      <c r="I15" s="140">
        <v>257</v>
      </c>
      <c r="J15" s="1056">
        <f>J13+J14</f>
        <v>178</v>
      </c>
      <c r="K15" s="141">
        <f t="shared" ref="K15:L15" si="1">K13+K14</f>
        <v>76</v>
      </c>
      <c r="L15" s="1131">
        <f t="shared" si="1"/>
        <v>254</v>
      </c>
      <c r="M15" s="1056">
        <f>M13+M14</f>
        <v>175</v>
      </c>
      <c r="N15" s="141">
        <f>N13+N14</f>
        <v>72</v>
      </c>
      <c r="O15" s="1131">
        <f>M15+N15</f>
        <v>247</v>
      </c>
      <c r="P15" s="588"/>
      <c r="Q15" s="611"/>
      <c r="R15" s="611"/>
      <c r="S15" s="611"/>
      <c r="T15" s="611"/>
      <c r="U15" s="611"/>
      <c r="V15" s="611"/>
      <c r="W15" s="611"/>
      <c r="X15" s="611"/>
      <c r="Y15" s="588"/>
      <c r="Z15" s="588"/>
      <c r="AA15" s="588"/>
      <c r="AB15" s="588"/>
      <c r="AC15" s="588"/>
      <c r="AD15" s="588"/>
      <c r="AE15" s="588"/>
      <c r="AF15" s="588"/>
      <c r="AG15" s="588"/>
      <c r="AH15" s="588"/>
      <c r="AI15" s="588"/>
      <c r="AJ15" s="588"/>
      <c r="AK15" s="588"/>
      <c r="AL15" s="588"/>
      <c r="AM15" s="588"/>
      <c r="AN15" s="588"/>
      <c r="AO15" s="588"/>
      <c r="AP15" s="588"/>
    </row>
    <row r="16" spans="1:42" ht="26.25" customHeight="1">
      <c r="B16" s="671" t="s">
        <v>565</v>
      </c>
      <c r="C16" s="587"/>
      <c r="D16" s="588"/>
      <c r="E16" s="588"/>
      <c r="F16" s="588"/>
      <c r="G16" s="588"/>
      <c r="H16" s="588"/>
      <c r="I16" s="588"/>
    </row>
    <row r="17" spans="1:33" ht="26.25" customHeight="1">
      <c r="B17" s="671" t="s">
        <v>566</v>
      </c>
      <c r="C17" s="587"/>
      <c r="D17" s="588"/>
      <c r="E17" s="588"/>
      <c r="F17" s="588"/>
      <c r="G17" s="588"/>
      <c r="H17" s="588"/>
      <c r="I17" s="588"/>
    </row>
    <row r="18" spans="1:33" ht="26.25" customHeight="1">
      <c r="B18" s="589"/>
      <c r="C18" s="589"/>
      <c r="D18" s="588"/>
      <c r="E18" s="588"/>
      <c r="F18" s="588"/>
      <c r="G18" s="588"/>
      <c r="H18" s="588"/>
      <c r="I18" s="588"/>
      <c r="J18" s="588"/>
      <c r="K18" s="588"/>
      <c r="L18" s="588"/>
      <c r="M18" s="588"/>
      <c r="N18" s="588"/>
      <c r="O18" s="588"/>
      <c r="P18" s="588"/>
      <c r="Q18" s="588"/>
      <c r="R18" s="588"/>
      <c r="S18" s="588"/>
      <c r="T18" s="588"/>
      <c r="U18" s="588"/>
      <c r="V18" s="588"/>
      <c r="W18" s="588"/>
      <c r="X18" s="588"/>
      <c r="Y18" s="588"/>
      <c r="Z18" s="588"/>
      <c r="AA18" s="588"/>
      <c r="AB18" s="588"/>
      <c r="AC18" s="588"/>
      <c r="AD18" s="588"/>
      <c r="AE18" s="588"/>
      <c r="AF18" s="588"/>
      <c r="AG18" s="588"/>
    </row>
    <row r="19" spans="1:33" ht="21" customHeight="1">
      <c r="A19" s="21" t="s">
        <v>567</v>
      </c>
      <c r="B19" s="21"/>
      <c r="C19" s="21"/>
    </row>
    <row r="20" spans="1:33">
      <c r="X20" s="87"/>
      <c r="AA20" s="87"/>
      <c r="AD20" s="87"/>
      <c r="AG20" s="87" t="s">
        <v>547</v>
      </c>
    </row>
    <row r="21" spans="1:33" ht="18" customHeight="1">
      <c r="B21" s="1482"/>
      <c r="C21" s="1483"/>
      <c r="D21" s="1463" t="s">
        <v>568</v>
      </c>
      <c r="E21" s="1464"/>
      <c r="F21" s="1465"/>
      <c r="G21" s="1463" t="s">
        <v>569</v>
      </c>
      <c r="H21" s="1464"/>
      <c r="I21" s="1465"/>
      <c r="J21" s="1463" t="s">
        <v>570</v>
      </c>
      <c r="K21" s="1464"/>
      <c r="L21" s="1465"/>
      <c r="M21" s="1463" t="s">
        <v>571</v>
      </c>
      <c r="N21" s="1464"/>
      <c r="O21" s="1465"/>
      <c r="P21" s="1463" t="s">
        <v>572</v>
      </c>
      <c r="Q21" s="1464"/>
      <c r="R21" s="1465"/>
      <c r="S21" s="1463" t="s">
        <v>573</v>
      </c>
      <c r="T21" s="1464"/>
      <c r="U21" s="1465"/>
      <c r="V21" s="1463" t="s">
        <v>574</v>
      </c>
      <c r="W21" s="1464"/>
      <c r="X21" s="1465"/>
      <c r="Y21" s="1463" t="s">
        <v>575</v>
      </c>
      <c r="Z21" s="1464"/>
      <c r="AA21" s="1465"/>
      <c r="AB21" s="1463" t="s">
        <v>576</v>
      </c>
      <c r="AC21" s="1464"/>
      <c r="AD21" s="1465"/>
      <c r="AE21" s="1463" t="s">
        <v>548</v>
      </c>
      <c r="AF21" s="1464"/>
      <c r="AG21" s="1465"/>
    </row>
    <row r="22" spans="1:33" ht="17.25" customHeight="1">
      <c r="B22" s="1484"/>
      <c r="C22" s="1485"/>
      <c r="D22" s="1466"/>
      <c r="E22" s="1467"/>
      <c r="F22" s="1468"/>
      <c r="G22" s="1466"/>
      <c r="H22" s="1467"/>
      <c r="I22" s="1468"/>
      <c r="J22" s="1466"/>
      <c r="K22" s="1467"/>
      <c r="L22" s="1468"/>
      <c r="M22" s="1466"/>
      <c r="N22" s="1467"/>
      <c r="O22" s="1468"/>
      <c r="P22" s="1466"/>
      <c r="Q22" s="1467"/>
      <c r="R22" s="1468"/>
      <c r="S22" s="1466"/>
      <c r="T22" s="1467"/>
      <c r="U22" s="1468"/>
      <c r="V22" s="1466"/>
      <c r="W22" s="1467"/>
      <c r="X22" s="1468"/>
      <c r="Y22" s="1466"/>
      <c r="Z22" s="1467"/>
      <c r="AA22" s="1468"/>
      <c r="AB22" s="1466"/>
      <c r="AC22" s="1467"/>
      <c r="AD22" s="1468"/>
      <c r="AE22" s="1466"/>
      <c r="AF22" s="1467"/>
      <c r="AG22" s="1468"/>
    </row>
    <row r="23" spans="1:33" ht="28.5" customHeight="1">
      <c r="B23" s="1486"/>
      <c r="C23" s="1487"/>
      <c r="D23" s="89" t="s">
        <v>560</v>
      </c>
      <c r="E23" s="1" t="s">
        <v>561</v>
      </c>
      <c r="F23" s="88" t="s">
        <v>485</v>
      </c>
      <c r="G23" s="89" t="s">
        <v>560</v>
      </c>
      <c r="H23" s="1" t="s">
        <v>561</v>
      </c>
      <c r="I23" s="88" t="s">
        <v>485</v>
      </c>
      <c r="J23" s="89" t="s">
        <v>560</v>
      </c>
      <c r="K23" s="1" t="s">
        <v>561</v>
      </c>
      <c r="L23" s="88" t="s">
        <v>485</v>
      </c>
      <c r="M23" s="89" t="s">
        <v>560</v>
      </c>
      <c r="N23" s="1" t="s">
        <v>561</v>
      </c>
      <c r="O23" s="88" t="s">
        <v>485</v>
      </c>
      <c r="P23" s="89" t="s">
        <v>560</v>
      </c>
      <c r="Q23" s="1" t="s">
        <v>561</v>
      </c>
      <c r="R23" s="88" t="s">
        <v>485</v>
      </c>
      <c r="S23" s="89" t="s">
        <v>560</v>
      </c>
      <c r="T23" s="1" t="s">
        <v>561</v>
      </c>
      <c r="U23" s="88" t="s">
        <v>485</v>
      </c>
      <c r="V23" s="89" t="s">
        <v>560</v>
      </c>
      <c r="W23" s="1" t="s">
        <v>561</v>
      </c>
      <c r="X23" s="88" t="s">
        <v>485</v>
      </c>
      <c r="Y23" s="89" t="s">
        <v>560</v>
      </c>
      <c r="Z23" s="1" t="s">
        <v>561</v>
      </c>
      <c r="AA23" s="88" t="s">
        <v>485</v>
      </c>
      <c r="AB23" s="89" t="s">
        <v>560</v>
      </c>
      <c r="AC23" s="1" t="s">
        <v>561</v>
      </c>
      <c r="AD23" s="88" t="s">
        <v>485</v>
      </c>
      <c r="AE23" s="89" t="s">
        <v>560</v>
      </c>
      <c r="AF23" s="1" t="s">
        <v>561</v>
      </c>
      <c r="AG23" s="88" t="s">
        <v>485</v>
      </c>
    </row>
    <row r="24" spans="1:33" ht="26.25" customHeight="1">
      <c r="B24" s="1495" t="s">
        <v>562</v>
      </c>
      <c r="C24" s="1496"/>
      <c r="D24" s="132">
        <v>128</v>
      </c>
      <c r="E24" s="130">
        <v>69</v>
      </c>
      <c r="F24" s="131">
        <v>197</v>
      </c>
      <c r="G24" s="132">
        <v>123</v>
      </c>
      <c r="H24" s="130">
        <v>60</v>
      </c>
      <c r="I24" s="131">
        <v>183</v>
      </c>
      <c r="J24" s="132">
        <v>115</v>
      </c>
      <c r="K24" s="130">
        <v>60</v>
      </c>
      <c r="L24" s="131">
        <v>175</v>
      </c>
      <c r="M24" s="132">
        <v>119</v>
      </c>
      <c r="N24" s="130">
        <v>63</v>
      </c>
      <c r="O24" s="131">
        <v>182</v>
      </c>
      <c r="P24" s="132">
        <v>126</v>
      </c>
      <c r="Q24" s="130">
        <v>63</v>
      </c>
      <c r="R24" s="131">
        <v>189</v>
      </c>
      <c r="S24" s="132">
        <v>109</v>
      </c>
      <c r="T24" s="130">
        <v>49</v>
      </c>
      <c r="U24" s="131">
        <v>158</v>
      </c>
      <c r="V24" s="132">
        <v>98</v>
      </c>
      <c r="W24" s="130">
        <v>41</v>
      </c>
      <c r="X24" s="131">
        <v>139</v>
      </c>
      <c r="Y24" s="132">
        <v>93</v>
      </c>
      <c r="Z24" s="130">
        <v>42</v>
      </c>
      <c r="AA24" s="131">
        <v>135</v>
      </c>
      <c r="AB24" s="132">
        <v>90</v>
      </c>
      <c r="AC24" s="130">
        <v>37</v>
      </c>
      <c r="AD24" s="131">
        <v>127</v>
      </c>
      <c r="AE24" s="132">
        <v>91</v>
      </c>
      <c r="AF24" s="130">
        <v>32</v>
      </c>
      <c r="AG24" s="131">
        <v>123</v>
      </c>
    </row>
    <row r="25" spans="1:33" ht="26.25" customHeight="1" thickBot="1">
      <c r="B25" s="1497" t="s">
        <v>563</v>
      </c>
      <c r="C25" s="1485"/>
      <c r="D25" s="138">
        <v>199</v>
      </c>
      <c r="E25" s="136">
        <v>159</v>
      </c>
      <c r="F25" s="137">
        <v>358</v>
      </c>
      <c r="G25" s="138">
        <v>205</v>
      </c>
      <c r="H25" s="136">
        <v>128</v>
      </c>
      <c r="I25" s="137">
        <v>333</v>
      </c>
      <c r="J25" s="138">
        <v>206</v>
      </c>
      <c r="K25" s="136">
        <v>132</v>
      </c>
      <c r="L25" s="137">
        <v>338</v>
      </c>
      <c r="M25" s="138">
        <v>215</v>
      </c>
      <c r="N25" s="136">
        <v>137</v>
      </c>
      <c r="O25" s="137">
        <v>352</v>
      </c>
      <c r="P25" s="138">
        <v>234</v>
      </c>
      <c r="Q25" s="136">
        <v>146</v>
      </c>
      <c r="R25" s="137">
        <v>380</v>
      </c>
      <c r="S25" s="138">
        <v>245</v>
      </c>
      <c r="T25" s="136">
        <v>135</v>
      </c>
      <c r="U25" s="137">
        <v>380</v>
      </c>
      <c r="V25" s="138">
        <v>231</v>
      </c>
      <c r="W25" s="136">
        <v>120</v>
      </c>
      <c r="X25" s="137">
        <v>351</v>
      </c>
      <c r="Y25" s="138">
        <v>227</v>
      </c>
      <c r="Z25" s="136">
        <v>113</v>
      </c>
      <c r="AA25" s="137">
        <v>340</v>
      </c>
      <c r="AB25" s="138">
        <v>233</v>
      </c>
      <c r="AC25" s="136">
        <v>102</v>
      </c>
      <c r="AD25" s="137">
        <v>335</v>
      </c>
      <c r="AE25" s="138">
        <v>226</v>
      </c>
      <c r="AF25" s="136">
        <v>97</v>
      </c>
      <c r="AG25" s="137">
        <v>323</v>
      </c>
    </row>
    <row r="26" spans="1:33" ht="26.25" customHeight="1" thickTop="1">
      <c r="B26" s="1477" t="s">
        <v>564</v>
      </c>
      <c r="C26" s="1478"/>
      <c r="D26" s="141">
        <v>327</v>
      </c>
      <c r="E26" s="139">
        <v>228</v>
      </c>
      <c r="F26" s="140">
        <v>555</v>
      </c>
      <c r="G26" s="141">
        <v>328</v>
      </c>
      <c r="H26" s="139">
        <v>188</v>
      </c>
      <c r="I26" s="140">
        <v>516</v>
      </c>
      <c r="J26" s="141">
        <v>321</v>
      </c>
      <c r="K26" s="139">
        <v>192</v>
      </c>
      <c r="L26" s="140">
        <v>513</v>
      </c>
      <c r="M26" s="141">
        <v>334</v>
      </c>
      <c r="N26" s="139">
        <v>200</v>
      </c>
      <c r="O26" s="140">
        <v>534</v>
      </c>
      <c r="P26" s="141">
        <v>360</v>
      </c>
      <c r="Q26" s="139">
        <v>209</v>
      </c>
      <c r="R26" s="140">
        <v>569</v>
      </c>
      <c r="S26" s="141">
        <v>354</v>
      </c>
      <c r="T26" s="139">
        <v>184</v>
      </c>
      <c r="U26" s="140">
        <v>538</v>
      </c>
      <c r="V26" s="141">
        <v>329</v>
      </c>
      <c r="W26" s="139">
        <v>161</v>
      </c>
      <c r="X26" s="140">
        <v>490</v>
      </c>
      <c r="Y26" s="141">
        <v>320</v>
      </c>
      <c r="Z26" s="139">
        <v>155</v>
      </c>
      <c r="AA26" s="140">
        <v>475</v>
      </c>
      <c r="AB26" s="141">
        <v>323</v>
      </c>
      <c r="AC26" s="139">
        <v>139</v>
      </c>
      <c r="AD26" s="140">
        <v>462</v>
      </c>
      <c r="AE26" s="141">
        <v>317</v>
      </c>
      <c r="AF26" s="139">
        <v>129</v>
      </c>
      <c r="AG26" s="140">
        <v>446</v>
      </c>
    </row>
    <row r="27" spans="1:33" ht="21" customHeight="1">
      <c r="C27" s="90"/>
    </row>
    <row r="28" spans="1:33" ht="21" customHeight="1">
      <c r="A28" s="21" t="s">
        <v>577</v>
      </c>
      <c r="B28" s="21"/>
      <c r="C28" s="21"/>
    </row>
    <row r="29" spans="1:33" ht="21" customHeight="1">
      <c r="A29" s="21"/>
      <c r="B29" s="21"/>
      <c r="C29" s="21"/>
    </row>
    <row r="30" spans="1:33" ht="21" customHeight="1">
      <c r="B30" s="588"/>
      <c r="C30" s="588"/>
      <c r="D30" s="588"/>
      <c r="E30" s="588"/>
      <c r="F30" s="588"/>
      <c r="H30" s="588"/>
      <c r="P30" s="652" t="s">
        <v>587</v>
      </c>
      <c r="W30" s="652" t="s">
        <v>587</v>
      </c>
    </row>
    <row r="31" spans="1:33" ht="21" customHeight="1">
      <c r="B31" s="1472" t="s">
        <v>588</v>
      </c>
      <c r="C31" s="1473"/>
      <c r="D31" s="1473"/>
      <c r="E31" s="1499" t="s">
        <v>591</v>
      </c>
      <c r="F31" s="1500"/>
      <c r="G31" s="1501"/>
      <c r="H31" s="1506" t="s">
        <v>592</v>
      </c>
      <c r="I31" s="1493"/>
      <c r="J31" s="1493"/>
      <c r="K31" s="1506" t="s">
        <v>515</v>
      </c>
      <c r="L31" s="1493"/>
      <c r="M31" s="1493"/>
      <c r="N31" s="1506" t="s">
        <v>593</v>
      </c>
      <c r="O31" s="1493"/>
      <c r="P31" s="1493"/>
      <c r="R31" s="1472" t="s">
        <v>588</v>
      </c>
      <c r="S31" s="1473"/>
      <c r="T31" s="1473"/>
      <c r="U31" s="1499" t="s">
        <v>671</v>
      </c>
      <c r="V31" s="1500"/>
      <c r="W31" s="1501"/>
    </row>
    <row r="32" spans="1:33" ht="21" customHeight="1">
      <c r="B32" s="1474"/>
      <c r="C32" s="1416"/>
      <c r="D32" s="1416"/>
      <c r="E32" s="1502"/>
      <c r="F32" s="1503"/>
      <c r="G32" s="1504"/>
      <c r="H32" s="1494"/>
      <c r="I32" s="1494"/>
      <c r="J32" s="1494"/>
      <c r="K32" s="1494"/>
      <c r="L32" s="1494"/>
      <c r="M32" s="1494"/>
      <c r="N32" s="1494"/>
      <c r="O32" s="1494"/>
      <c r="P32" s="1494"/>
      <c r="R32" s="1474"/>
      <c r="S32" s="1416"/>
      <c r="T32" s="1416"/>
      <c r="U32" s="1502"/>
      <c r="V32" s="1503"/>
      <c r="W32" s="1504"/>
    </row>
    <row r="33" spans="2:39" ht="21" customHeight="1">
      <c r="B33" s="1475"/>
      <c r="C33" s="1476"/>
      <c r="D33" s="1476"/>
      <c r="E33" s="615" t="s">
        <v>578</v>
      </c>
      <c r="F33" s="3" t="s">
        <v>579</v>
      </c>
      <c r="G33" s="616" t="s">
        <v>485</v>
      </c>
      <c r="H33" s="615" t="s">
        <v>578</v>
      </c>
      <c r="I33" s="3" t="s">
        <v>579</v>
      </c>
      <c r="J33" s="616" t="s">
        <v>485</v>
      </c>
      <c r="K33" s="615" t="s">
        <v>578</v>
      </c>
      <c r="L33" s="3" t="s">
        <v>579</v>
      </c>
      <c r="M33" s="616" t="s">
        <v>485</v>
      </c>
      <c r="N33" s="615" t="s">
        <v>578</v>
      </c>
      <c r="O33" s="3" t="s">
        <v>579</v>
      </c>
      <c r="P33" s="616" t="s">
        <v>485</v>
      </c>
      <c r="R33" s="1475"/>
      <c r="S33" s="1476"/>
      <c r="T33" s="1476"/>
      <c r="U33" s="615" t="s">
        <v>578</v>
      </c>
      <c r="V33" s="3" t="s">
        <v>579</v>
      </c>
      <c r="W33" s="616" t="s">
        <v>485</v>
      </c>
    </row>
    <row r="34" spans="2:39" ht="21" customHeight="1">
      <c r="B34" s="1495" t="s">
        <v>517</v>
      </c>
      <c r="C34" s="1498"/>
      <c r="D34" s="1505"/>
      <c r="E34" s="617">
        <v>13</v>
      </c>
      <c r="F34" s="631">
        <v>9</v>
      </c>
      <c r="G34" s="632">
        <v>22</v>
      </c>
      <c r="H34" s="617">
        <v>17</v>
      </c>
      <c r="I34" s="631">
        <v>4</v>
      </c>
      <c r="J34" s="632">
        <v>21</v>
      </c>
      <c r="K34" s="617">
        <v>18</v>
      </c>
      <c r="L34" s="631">
        <v>5</v>
      </c>
      <c r="M34" s="632">
        <v>23</v>
      </c>
      <c r="N34" s="617">
        <v>20</v>
      </c>
      <c r="O34" s="631">
        <v>6</v>
      </c>
      <c r="P34" s="632">
        <f>N34+O34</f>
        <v>26</v>
      </c>
      <c r="R34" s="1495" t="s">
        <v>517</v>
      </c>
      <c r="S34" s="1498"/>
      <c r="T34" s="1505"/>
      <c r="U34" s="617">
        <v>15</v>
      </c>
      <c r="V34" s="631">
        <v>10</v>
      </c>
      <c r="W34" s="632">
        <v>25</v>
      </c>
    </row>
    <row r="35" spans="2:39" ht="21" customHeight="1">
      <c r="B35" s="1469" t="s">
        <v>518</v>
      </c>
      <c r="C35" s="1470"/>
      <c r="D35" s="1471"/>
      <c r="E35" s="620">
        <v>30</v>
      </c>
      <c r="F35" s="633">
        <v>7</v>
      </c>
      <c r="G35" s="632">
        <v>37</v>
      </c>
      <c r="H35" s="620">
        <v>29</v>
      </c>
      <c r="I35" s="633">
        <v>10</v>
      </c>
      <c r="J35" s="632">
        <v>39</v>
      </c>
      <c r="K35" s="620">
        <v>30</v>
      </c>
      <c r="L35" s="633">
        <v>7</v>
      </c>
      <c r="M35" s="632">
        <v>37</v>
      </c>
      <c r="N35" s="620">
        <v>27</v>
      </c>
      <c r="O35" s="633">
        <v>8</v>
      </c>
      <c r="P35" s="632">
        <f t="shared" ref="P35:P40" si="2">N35+O35</f>
        <v>35</v>
      </c>
      <c r="R35" s="1469" t="s">
        <v>672</v>
      </c>
      <c r="S35" s="1470"/>
      <c r="T35" s="1471"/>
      <c r="U35" s="620">
        <v>31</v>
      </c>
      <c r="V35" s="633">
        <v>7</v>
      </c>
      <c r="W35" s="632">
        <v>38</v>
      </c>
    </row>
    <row r="36" spans="2:39" ht="21" customHeight="1">
      <c r="B36" s="1469" t="s">
        <v>520</v>
      </c>
      <c r="C36" s="1470"/>
      <c r="D36" s="1471"/>
      <c r="E36" s="620">
        <v>38</v>
      </c>
      <c r="F36" s="633">
        <v>6</v>
      </c>
      <c r="G36" s="632">
        <v>44</v>
      </c>
      <c r="H36" s="620">
        <v>33</v>
      </c>
      <c r="I36" s="633">
        <v>11</v>
      </c>
      <c r="J36" s="632">
        <v>44</v>
      </c>
      <c r="K36" s="620">
        <v>34</v>
      </c>
      <c r="L36" s="633">
        <v>7</v>
      </c>
      <c r="M36" s="632">
        <v>41</v>
      </c>
      <c r="N36" s="620">
        <v>35</v>
      </c>
      <c r="O36" s="633">
        <v>10</v>
      </c>
      <c r="P36" s="632">
        <f t="shared" si="2"/>
        <v>45</v>
      </c>
      <c r="R36" s="1469" t="s">
        <v>673</v>
      </c>
      <c r="S36" s="1470"/>
      <c r="T36" s="1471"/>
      <c r="U36" s="620">
        <v>24</v>
      </c>
      <c r="V36" s="633">
        <v>10</v>
      </c>
      <c r="W36" s="632">
        <v>34</v>
      </c>
    </row>
    <row r="37" spans="2:39" ht="21" customHeight="1">
      <c r="B37" s="1469" t="s">
        <v>522</v>
      </c>
      <c r="C37" s="1470"/>
      <c r="D37" s="1471"/>
      <c r="E37" s="620">
        <v>10</v>
      </c>
      <c r="F37" s="633">
        <v>7</v>
      </c>
      <c r="G37" s="632">
        <v>17</v>
      </c>
      <c r="H37" s="620">
        <v>12</v>
      </c>
      <c r="I37" s="633">
        <v>5</v>
      </c>
      <c r="J37" s="632">
        <v>17</v>
      </c>
      <c r="K37" s="620">
        <v>12</v>
      </c>
      <c r="L37" s="633">
        <v>4</v>
      </c>
      <c r="M37" s="632">
        <v>16</v>
      </c>
      <c r="N37" s="620">
        <v>13</v>
      </c>
      <c r="O37" s="633">
        <v>6</v>
      </c>
      <c r="P37" s="632">
        <f t="shared" si="2"/>
        <v>19</v>
      </c>
      <c r="R37" s="1469" t="s">
        <v>522</v>
      </c>
      <c r="S37" s="1470"/>
      <c r="T37" s="1471"/>
      <c r="U37" s="620">
        <v>11</v>
      </c>
      <c r="V37" s="633">
        <v>5</v>
      </c>
      <c r="W37" s="632">
        <v>16</v>
      </c>
    </row>
    <row r="38" spans="2:39" ht="21" customHeight="1">
      <c r="B38" s="1469" t="s">
        <v>482</v>
      </c>
      <c r="C38" s="1470"/>
      <c r="D38" s="1471"/>
      <c r="E38" s="620">
        <v>10</v>
      </c>
      <c r="F38" s="633">
        <v>0</v>
      </c>
      <c r="G38" s="632">
        <v>10</v>
      </c>
      <c r="H38" s="620">
        <v>9</v>
      </c>
      <c r="I38" s="633">
        <v>0</v>
      </c>
      <c r="J38" s="632">
        <v>9</v>
      </c>
      <c r="K38" s="620">
        <v>6</v>
      </c>
      <c r="L38" s="633">
        <v>1</v>
      </c>
      <c r="M38" s="632">
        <v>7</v>
      </c>
      <c r="N38" s="620">
        <v>7</v>
      </c>
      <c r="O38" s="633">
        <v>0</v>
      </c>
      <c r="P38" s="632">
        <f t="shared" si="2"/>
        <v>7</v>
      </c>
      <c r="R38" s="1469" t="s">
        <v>482</v>
      </c>
      <c r="S38" s="1470"/>
      <c r="T38" s="1471"/>
      <c r="U38" s="620">
        <v>7</v>
      </c>
      <c r="V38" s="633">
        <v>0</v>
      </c>
      <c r="W38" s="632">
        <v>7</v>
      </c>
    </row>
    <row r="39" spans="2:39" ht="21" customHeight="1">
      <c r="B39" s="1469" t="s">
        <v>524</v>
      </c>
      <c r="C39" s="1470"/>
      <c r="D39" s="1471"/>
      <c r="E39" s="620">
        <v>18</v>
      </c>
      <c r="F39" s="633">
        <v>8</v>
      </c>
      <c r="G39" s="632">
        <v>26</v>
      </c>
      <c r="H39" s="620">
        <v>18</v>
      </c>
      <c r="I39" s="633">
        <v>6</v>
      </c>
      <c r="J39" s="632">
        <v>24</v>
      </c>
      <c r="K39" s="620">
        <v>17</v>
      </c>
      <c r="L39" s="633">
        <v>5</v>
      </c>
      <c r="M39" s="632">
        <v>22</v>
      </c>
      <c r="N39" s="620">
        <v>17</v>
      </c>
      <c r="O39" s="633">
        <v>6</v>
      </c>
      <c r="P39" s="632">
        <f t="shared" si="2"/>
        <v>23</v>
      </c>
      <c r="R39" s="1469" t="s">
        <v>524</v>
      </c>
      <c r="S39" s="1470"/>
      <c r="T39" s="1471"/>
      <c r="U39" s="620">
        <v>17</v>
      </c>
      <c r="V39" s="633">
        <v>5</v>
      </c>
      <c r="W39" s="632">
        <v>22</v>
      </c>
    </row>
    <row r="40" spans="2:39" ht="25.15" customHeight="1">
      <c r="B40" s="1490" t="s">
        <v>526</v>
      </c>
      <c r="C40" s="1491"/>
      <c r="D40" s="1492"/>
      <c r="E40" s="620">
        <v>14</v>
      </c>
      <c r="F40" s="633">
        <v>10</v>
      </c>
      <c r="G40" s="632">
        <v>24</v>
      </c>
      <c r="H40" s="620">
        <v>16</v>
      </c>
      <c r="I40" s="633">
        <v>10</v>
      </c>
      <c r="J40" s="632">
        <v>26</v>
      </c>
      <c r="K40" s="620">
        <v>18</v>
      </c>
      <c r="L40" s="633">
        <v>11</v>
      </c>
      <c r="M40" s="632">
        <v>29</v>
      </c>
      <c r="N40" s="620">
        <v>23</v>
      </c>
      <c r="O40" s="633">
        <v>14</v>
      </c>
      <c r="P40" s="632">
        <f t="shared" si="2"/>
        <v>37</v>
      </c>
      <c r="R40" s="1490" t="s">
        <v>526</v>
      </c>
      <c r="S40" s="1491"/>
      <c r="T40" s="1492"/>
      <c r="U40" s="620">
        <v>29</v>
      </c>
      <c r="V40" s="633">
        <v>12</v>
      </c>
      <c r="W40" s="632">
        <v>41</v>
      </c>
    </row>
    <row r="41" spans="2:39" ht="21" customHeight="1" thickBot="1">
      <c r="B41" s="1507" t="s">
        <v>594</v>
      </c>
      <c r="C41" s="1508"/>
      <c r="D41" s="1508"/>
      <c r="E41" s="623">
        <v>32</v>
      </c>
      <c r="F41" s="634">
        <v>11</v>
      </c>
      <c r="G41" s="635">
        <v>43</v>
      </c>
      <c r="H41" s="623">
        <v>33</v>
      </c>
      <c r="I41" s="634">
        <v>5</v>
      </c>
      <c r="J41" s="635">
        <v>38</v>
      </c>
      <c r="K41" s="623">
        <v>31</v>
      </c>
      <c r="L41" s="634">
        <v>7</v>
      </c>
      <c r="M41" s="635">
        <v>38</v>
      </c>
      <c r="N41" s="1053">
        <v>27</v>
      </c>
      <c r="O41" s="1054">
        <v>6</v>
      </c>
      <c r="P41" s="1055">
        <f>N41+O41</f>
        <v>33</v>
      </c>
      <c r="R41" s="1507" t="s">
        <v>594</v>
      </c>
      <c r="S41" s="1508"/>
      <c r="T41" s="1508"/>
      <c r="U41" s="623">
        <v>26</v>
      </c>
      <c r="V41" s="634">
        <v>7</v>
      </c>
      <c r="W41" s="635">
        <v>33</v>
      </c>
    </row>
    <row r="42" spans="2:39" ht="21" customHeight="1" thickTop="1">
      <c r="B42" s="1477" t="s">
        <v>485</v>
      </c>
      <c r="C42" s="1488"/>
      <c r="D42" s="1489"/>
      <c r="E42" s="636">
        <v>165</v>
      </c>
      <c r="F42" s="637">
        <v>58</v>
      </c>
      <c r="G42" s="638">
        <v>223</v>
      </c>
      <c r="H42" s="946">
        <v>167</v>
      </c>
      <c r="I42" s="637">
        <v>51</v>
      </c>
      <c r="J42" s="638">
        <v>218</v>
      </c>
      <c r="K42" s="946">
        <v>166</v>
      </c>
      <c r="L42" s="637">
        <v>47</v>
      </c>
      <c r="M42" s="638">
        <v>213</v>
      </c>
      <c r="N42" s="1056">
        <v>169</v>
      </c>
      <c r="O42" s="139">
        <v>56</v>
      </c>
      <c r="P42" s="1057">
        <f>N42+O42</f>
        <v>225</v>
      </c>
      <c r="R42" s="1477" t="s">
        <v>485</v>
      </c>
      <c r="S42" s="1488"/>
      <c r="T42" s="1489"/>
      <c r="U42" s="636">
        <v>160</v>
      </c>
      <c r="V42" s="637">
        <v>56</v>
      </c>
      <c r="W42" s="638">
        <v>216</v>
      </c>
    </row>
    <row r="43" spans="2:39" ht="21" customHeight="1">
      <c r="B43" s="1511"/>
      <c r="C43" s="1512"/>
      <c r="D43" s="1512"/>
      <c r="E43" s="1512"/>
      <c r="F43" s="1512"/>
      <c r="G43" s="1512"/>
      <c r="H43" s="1512"/>
      <c r="I43" s="1512"/>
      <c r="J43" s="1512"/>
    </row>
    <row r="44" spans="2:39" ht="21" customHeight="1">
      <c r="B44" s="1510"/>
      <c r="C44" s="1510"/>
      <c r="D44" s="1510"/>
      <c r="E44" s="1510"/>
      <c r="F44" s="1510"/>
      <c r="G44" s="1510"/>
      <c r="H44" s="1510"/>
      <c r="I44" s="1510"/>
      <c r="J44" s="1510"/>
      <c r="L44" s="981"/>
    </row>
    <row r="45" spans="2:39" ht="21" customHeight="1">
      <c r="D45" s="92"/>
      <c r="J45" s="87"/>
      <c r="P45" s="658" t="s">
        <v>586</v>
      </c>
      <c r="R45" s="588"/>
      <c r="S45" s="588"/>
      <c r="T45" s="588"/>
      <c r="U45" s="588"/>
      <c r="V45" s="588"/>
      <c r="X45" s="588"/>
      <c r="AF45" s="652"/>
      <c r="AM45" s="652"/>
    </row>
    <row r="46" spans="2:39" ht="21" customHeight="1">
      <c r="B46" s="1472" t="s">
        <v>588</v>
      </c>
      <c r="C46" s="1473"/>
      <c r="D46" s="1473"/>
      <c r="E46" s="1493" t="s">
        <v>553</v>
      </c>
      <c r="F46" s="1493"/>
      <c r="G46" s="1493"/>
      <c r="H46" s="1493" t="s">
        <v>554</v>
      </c>
      <c r="I46" s="1493"/>
      <c r="J46" s="1493"/>
      <c r="K46" s="1493" t="s">
        <v>589</v>
      </c>
      <c r="L46" s="1493"/>
      <c r="M46" s="1493"/>
      <c r="N46" s="1493" t="s">
        <v>590</v>
      </c>
      <c r="O46" s="1493"/>
      <c r="P46" s="1493"/>
      <c r="Q46" s="92"/>
      <c r="R46" s="1416"/>
      <c r="S46" s="1416"/>
      <c r="T46" s="1416"/>
      <c r="U46" s="1479"/>
      <c r="V46" s="1479"/>
      <c r="W46" s="1479"/>
      <c r="X46" s="1479"/>
      <c r="Y46" s="1480"/>
      <c r="Z46" s="1480"/>
      <c r="AA46" s="1479"/>
      <c r="AB46" s="1480"/>
      <c r="AC46" s="1480"/>
      <c r="AD46" s="1479"/>
      <c r="AE46" s="1480"/>
      <c r="AF46" s="1480"/>
      <c r="AH46" s="1416"/>
      <c r="AI46" s="1416"/>
      <c r="AJ46" s="1416"/>
      <c r="AK46" s="1479"/>
      <c r="AL46" s="1479"/>
      <c r="AM46" s="1479"/>
    </row>
    <row r="47" spans="2:39" ht="21" customHeight="1">
      <c r="B47" s="1474"/>
      <c r="C47" s="1416"/>
      <c r="D47" s="1416"/>
      <c r="E47" s="1494"/>
      <c r="F47" s="1494"/>
      <c r="G47" s="1494"/>
      <c r="H47" s="1494"/>
      <c r="I47" s="1494"/>
      <c r="J47" s="1494"/>
      <c r="K47" s="1494"/>
      <c r="L47" s="1494"/>
      <c r="M47" s="1494"/>
      <c r="N47" s="1494"/>
      <c r="O47" s="1494"/>
      <c r="P47" s="1494"/>
      <c r="Q47" s="92"/>
      <c r="R47" s="1416"/>
      <c r="S47" s="1416"/>
      <c r="T47" s="1416"/>
      <c r="U47" s="1479"/>
      <c r="V47" s="1479"/>
      <c r="W47" s="1479"/>
      <c r="X47" s="1480"/>
      <c r="Y47" s="1480"/>
      <c r="Z47" s="1480"/>
      <c r="AA47" s="1480"/>
      <c r="AB47" s="1480"/>
      <c r="AC47" s="1480"/>
      <c r="AD47" s="1480"/>
      <c r="AE47" s="1480"/>
      <c r="AF47" s="1480"/>
      <c r="AH47" s="1416"/>
      <c r="AI47" s="1416"/>
      <c r="AJ47" s="1416"/>
      <c r="AK47" s="1479"/>
      <c r="AL47" s="1479"/>
      <c r="AM47" s="1479"/>
    </row>
    <row r="48" spans="2:39" ht="21" customHeight="1">
      <c r="B48" s="1475"/>
      <c r="C48" s="1476"/>
      <c r="D48" s="1476"/>
      <c r="E48" s="615" t="s">
        <v>578</v>
      </c>
      <c r="F48" s="3" t="s">
        <v>579</v>
      </c>
      <c r="G48" s="616" t="s">
        <v>485</v>
      </c>
      <c r="H48" s="615" t="s">
        <v>578</v>
      </c>
      <c r="I48" s="3" t="s">
        <v>579</v>
      </c>
      <c r="J48" s="616" t="s">
        <v>485</v>
      </c>
      <c r="K48" s="615" t="s">
        <v>578</v>
      </c>
      <c r="L48" s="3" t="s">
        <v>579</v>
      </c>
      <c r="M48" s="616" t="s">
        <v>485</v>
      </c>
      <c r="N48" s="615" t="s">
        <v>578</v>
      </c>
      <c r="O48" s="3" t="s">
        <v>579</v>
      </c>
      <c r="P48" s="616" t="s">
        <v>485</v>
      </c>
      <c r="Q48" s="92"/>
      <c r="R48" s="1416"/>
      <c r="S48" s="1416"/>
      <c r="T48" s="1416"/>
      <c r="U48" s="586"/>
      <c r="V48" s="586"/>
      <c r="W48" s="586"/>
      <c r="X48" s="586"/>
      <c r="Y48" s="586"/>
      <c r="Z48" s="586"/>
      <c r="AA48" s="586"/>
      <c r="AB48" s="586"/>
      <c r="AC48" s="586"/>
      <c r="AD48" s="586"/>
      <c r="AE48" s="586"/>
      <c r="AF48" s="586"/>
      <c r="AH48" s="1416"/>
      <c r="AI48" s="1416"/>
      <c r="AJ48" s="1416"/>
      <c r="AK48" s="586"/>
      <c r="AL48" s="586"/>
      <c r="AM48" s="586"/>
    </row>
    <row r="49" spans="2:39" ht="21" customHeight="1">
      <c r="B49" s="1495" t="s">
        <v>517</v>
      </c>
      <c r="C49" s="1498"/>
      <c r="D49" s="1498"/>
      <c r="E49" s="617">
        <v>17</v>
      </c>
      <c r="F49" s="618">
        <v>4</v>
      </c>
      <c r="G49" s="619">
        <f>SUM(E49:F49)</f>
        <v>21</v>
      </c>
      <c r="H49" s="617">
        <v>15</v>
      </c>
      <c r="I49" s="631">
        <v>9</v>
      </c>
      <c r="J49" s="619">
        <f>SUM(H49:I49)</f>
        <v>24</v>
      </c>
      <c r="K49" s="617">
        <v>15</v>
      </c>
      <c r="L49" s="631">
        <v>8</v>
      </c>
      <c r="M49" s="619">
        <f>SUM(K49:L49)</f>
        <v>23</v>
      </c>
      <c r="N49" s="617">
        <v>14</v>
      </c>
      <c r="O49" s="631">
        <v>11</v>
      </c>
      <c r="P49" s="619">
        <v>25</v>
      </c>
      <c r="R49" s="1481"/>
      <c r="S49" s="1481"/>
      <c r="T49" s="1481"/>
      <c r="U49" s="1109"/>
      <c r="V49" s="1110"/>
      <c r="W49" s="1110"/>
      <c r="X49" s="1109"/>
      <c r="Y49" s="1110"/>
      <c r="Z49" s="1110"/>
      <c r="AA49" s="1109"/>
      <c r="AB49" s="1110"/>
      <c r="AC49" s="1110"/>
      <c r="AD49" s="1109"/>
      <c r="AE49" s="1110"/>
      <c r="AF49" s="1110"/>
      <c r="AH49" s="1481"/>
      <c r="AI49" s="1481"/>
      <c r="AJ49" s="1481"/>
      <c r="AK49" s="1109"/>
      <c r="AL49" s="1110"/>
      <c r="AM49" s="1110"/>
    </row>
    <row r="50" spans="2:39" ht="21" customHeight="1">
      <c r="B50" s="1469" t="s">
        <v>518</v>
      </c>
      <c r="C50" s="1470"/>
      <c r="D50" s="1470"/>
      <c r="E50" s="620">
        <v>30</v>
      </c>
      <c r="F50" s="621">
        <v>8</v>
      </c>
      <c r="G50" s="622">
        <f t="shared" ref="G50:G59" si="3">SUM(E50:F50)</f>
        <v>38</v>
      </c>
      <c r="H50" s="620">
        <v>29</v>
      </c>
      <c r="I50" s="633">
        <v>9</v>
      </c>
      <c r="J50" s="622">
        <f t="shared" ref="J50:J59" si="4">SUM(H50:I50)</f>
        <v>38</v>
      </c>
      <c r="K50" s="620">
        <v>29</v>
      </c>
      <c r="L50" s="633">
        <v>10</v>
      </c>
      <c r="M50" s="622">
        <f t="shared" ref="M50:M59" si="5">SUM(K50:L50)</f>
        <v>39</v>
      </c>
      <c r="N50" s="620">
        <v>32</v>
      </c>
      <c r="O50" s="633">
        <v>7</v>
      </c>
      <c r="P50" s="622">
        <v>39</v>
      </c>
      <c r="R50" s="1481"/>
      <c r="S50" s="1481"/>
      <c r="T50" s="1481"/>
      <c r="U50" s="1109"/>
      <c r="V50" s="1110"/>
      <c r="W50" s="1110"/>
      <c r="X50" s="1109"/>
      <c r="Y50" s="1110"/>
      <c r="Z50" s="1110"/>
      <c r="AA50" s="1109"/>
      <c r="AB50" s="1110"/>
      <c r="AC50" s="1110"/>
      <c r="AD50" s="1109"/>
      <c r="AE50" s="1110"/>
      <c r="AF50" s="1110"/>
      <c r="AH50" s="1481"/>
      <c r="AI50" s="1481"/>
      <c r="AJ50" s="1481"/>
      <c r="AK50" s="1109"/>
      <c r="AL50" s="1110"/>
      <c r="AM50" s="1110"/>
    </row>
    <row r="51" spans="2:39" ht="21" customHeight="1">
      <c r="B51" s="1469" t="s">
        <v>519</v>
      </c>
      <c r="C51" s="1470"/>
      <c r="D51" s="1470"/>
      <c r="E51" s="620">
        <v>14</v>
      </c>
      <c r="F51" s="621">
        <v>2</v>
      </c>
      <c r="G51" s="622">
        <f t="shared" si="3"/>
        <v>16</v>
      </c>
      <c r="H51" s="620">
        <v>15</v>
      </c>
      <c r="I51" s="633">
        <v>1</v>
      </c>
      <c r="J51" s="622">
        <f t="shared" si="4"/>
        <v>16</v>
      </c>
      <c r="K51" s="620">
        <v>12</v>
      </c>
      <c r="L51" s="633">
        <v>3</v>
      </c>
      <c r="M51" s="622">
        <f t="shared" si="5"/>
        <v>15</v>
      </c>
      <c r="N51" s="620">
        <v>12</v>
      </c>
      <c r="O51" s="633">
        <v>1</v>
      </c>
      <c r="P51" s="622">
        <v>13</v>
      </c>
      <c r="R51" s="1481"/>
      <c r="S51" s="1481"/>
      <c r="T51" s="1481"/>
      <c r="U51" s="1109"/>
      <c r="V51" s="1110"/>
      <c r="W51" s="1110"/>
      <c r="X51" s="1109"/>
      <c r="Y51" s="1110"/>
      <c r="Z51" s="1110"/>
      <c r="AA51" s="1109"/>
      <c r="AB51" s="1110"/>
      <c r="AC51" s="1110"/>
      <c r="AD51" s="1109"/>
      <c r="AE51" s="1110"/>
      <c r="AF51" s="1110"/>
      <c r="AH51" s="1481"/>
      <c r="AI51" s="1481"/>
      <c r="AJ51" s="1481"/>
      <c r="AK51" s="1109"/>
      <c r="AL51" s="1110"/>
      <c r="AM51" s="1110"/>
    </row>
    <row r="52" spans="2:39" ht="21" customHeight="1">
      <c r="B52" s="1469" t="s">
        <v>521</v>
      </c>
      <c r="C52" s="1470"/>
      <c r="D52" s="1470"/>
      <c r="E52" s="620">
        <v>28</v>
      </c>
      <c r="F52" s="621">
        <v>22</v>
      </c>
      <c r="G52" s="622">
        <f t="shared" si="3"/>
        <v>50</v>
      </c>
      <c r="H52" s="620">
        <v>30</v>
      </c>
      <c r="I52" s="633">
        <v>16</v>
      </c>
      <c r="J52" s="622">
        <f t="shared" si="4"/>
        <v>46</v>
      </c>
      <c r="K52" s="620">
        <v>30</v>
      </c>
      <c r="L52" s="633">
        <v>6</v>
      </c>
      <c r="M52" s="622">
        <f t="shared" si="5"/>
        <v>36</v>
      </c>
      <c r="N52" s="620">
        <v>32</v>
      </c>
      <c r="O52" s="633">
        <v>6</v>
      </c>
      <c r="P52" s="622">
        <v>38</v>
      </c>
      <c r="R52" s="1481"/>
      <c r="S52" s="1481"/>
      <c r="T52" s="1481"/>
      <c r="U52" s="1109"/>
      <c r="V52" s="1110"/>
      <c r="W52" s="1110"/>
      <c r="X52" s="1109"/>
      <c r="Y52" s="1110"/>
      <c r="Z52" s="1110"/>
      <c r="AA52" s="1109"/>
      <c r="AB52" s="1110"/>
      <c r="AC52" s="1110"/>
      <c r="AD52" s="1109"/>
      <c r="AE52" s="1110"/>
      <c r="AF52" s="1110"/>
      <c r="AH52" s="1481"/>
      <c r="AI52" s="1481"/>
      <c r="AJ52" s="1481"/>
      <c r="AK52" s="1109"/>
      <c r="AL52" s="1110"/>
      <c r="AM52" s="1110"/>
    </row>
    <row r="53" spans="2:39" ht="21" customHeight="1">
      <c r="B53" s="1469" t="s">
        <v>523</v>
      </c>
      <c r="C53" s="1470"/>
      <c r="D53" s="1470"/>
      <c r="E53" s="620">
        <v>17</v>
      </c>
      <c r="F53" s="621">
        <v>5</v>
      </c>
      <c r="G53" s="622">
        <f t="shared" si="3"/>
        <v>22</v>
      </c>
      <c r="H53" s="620">
        <v>14</v>
      </c>
      <c r="I53" s="633">
        <v>5</v>
      </c>
      <c r="J53" s="622">
        <f t="shared" si="4"/>
        <v>19</v>
      </c>
      <c r="K53" s="620">
        <v>13</v>
      </c>
      <c r="L53" s="633">
        <v>7</v>
      </c>
      <c r="M53" s="622">
        <f t="shared" si="5"/>
        <v>20</v>
      </c>
      <c r="N53" s="620">
        <v>10</v>
      </c>
      <c r="O53" s="633">
        <v>7</v>
      </c>
      <c r="P53" s="622">
        <v>17</v>
      </c>
      <c r="R53" s="1481"/>
      <c r="S53" s="1481"/>
      <c r="T53" s="1481"/>
      <c r="U53" s="1109"/>
      <c r="V53" s="1110"/>
      <c r="W53" s="1110"/>
      <c r="X53" s="1109"/>
      <c r="Y53" s="1110"/>
      <c r="Z53" s="1110"/>
      <c r="AA53" s="1109"/>
      <c r="AB53" s="1110"/>
      <c r="AC53" s="1110"/>
      <c r="AD53" s="1109"/>
      <c r="AE53" s="1110"/>
      <c r="AF53" s="1110"/>
      <c r="AH53" s="1481"/>
      <c r="AI53" s="1481"/>
      <c r="AJ53" s="1481"/>
      <c r="AK53" s="1109"/>
      <c r="AL53" s="1110"/>
      <c r="AM53" s="1110"/>
    </row>
    <row r="54" spans="2:39" ht="21" customHeight="1">
      <c r="B54" s="1469" t="s">
        <v>482</v>
      </c>
      <c r="C54" s="1470"/>
      <c r="D54" s="1470"/>
      <c r="E54" s="620">
        <v>11</v>
      </c>
      <c r="F54" s="621">
        <v>3</v>
      </c>
      <c r="G54" s="622">
        <f t="shared" si="3"/>
        <v>14</v>
      </c>
      <c r="H54" s="620">
        <v>9</v>
      </c>
      <c r="I54" s="633">
        <v>2</v>
      </c>
      <c r="J54" s="622">
        <f t="shared" si="4"/>
        <v>11</v>
      </c>
      <c r="K54" s="620">
        <v>9</v>
      </c>
      <c r="L54" s="633">
        <v>0</v>
      </c>
      <c r="M54" s="622">
        <f t="shared" si="5"/>
        <v>9</v>
      </c>
      <c r="N54" s="620">
        <v>10</v>
      </c>
      <c r="O54" s="633">
        <v>0</v>
      </c>
      <c r="P54" s="622">
        <v>10</v>
      </c>
      <c r="R54" s="1481"/>
      <c r="S54" s="1481"/>
      <c r="T54" s="1481"/>
      <c r="U54" s="1109"/>
      <c r="V54" s="1110"/>
      <c r="W54" s="1110"/>
      <c r="X54" s="1109"/>
      <c r="Y54" s="1110"/>
      <c r="Z54" s="1110"/>
      <c r="AA54" s="1109"/>
      <c r="AB54" s="1110"/>
      <c r="AC54" s="1110"/>
      <c r="AD54" s="1109"/>
      <c r="AE54" s="1110"/>
      <c r="AF54" s="1110"/>
      <c r="AH54" s="1481"/>
      <c r="AI54" s="1481"/>
      <c r="AJ54" s="1481"/>
      <c r="AK54" s="1109"/>
      <c r="AL54" s="1110"/>
      <c r="AM54" s="1110"/>
    </row>
    <row r="55" spans="2:39" ht="25.15" customHeight="1">
      <c r="B55" s="1469" t="s">
        <v>525</v>
      </c>
      <c r="C55" s="1470"/>
      <c r="D55" s="1470"/>
      <c r="E55" s="620">
        <v>15</v>
      </c>
      <c r="F55" s="621">
        <v>5</v>
      </c>
      <c r="G55" s="622">
        <f t="shared" si="3"/>
        <v>20</v>
      </c>
      <c r="H55" s="620">
        <v>12</v>
      </c>
      <c r="I55" s="633">
        <v>8</v>
      </c>
      <c r="J55" s="622">
        <f t="shared" si="4"/>
        <v>20</v>
      </c>
      <c r="K55" s="620">
        <v>12</v>
      </c>
      <c r="L55" s="633">
        <v>6</v>
      </c>
      <c r="M55" s="622">
        <f t="shared" si="5"/>
        <v>18</v>
      </c>
      <c r="N55" s="620">
        <v>13</v>
      </c>
      <c r="O55" s="633">
        <v>4</v>
      </c>
      <c r="P55" s="622">
        <v>17</v>
      </c>
      <c r="R55" s="1416"/>
      <c r="S55" s="1416"/>
      <c r="T55" s="1416"/>
      <c r="U55" s="1109"/>
      <c r="V55" s="1110"/>
      <c r="W55" s="1110"/>
      <c r="X55" s="1109"/>
      <c r="Y55" s="1110"/>
      <c r="Z55" s="1110"/>
      <c r="AA55" s="1109"/>
      <c r="AB55" s="1110"/>
      <c r="AC55" s="1110"/>
      <c r="AD55" s="1109"/>
      <c r="AE55" s="1110"/>
      <c r="AF55" s="1110"/>
      <c r="AH55" s="1416"/>
      <c r="AI55" s="1416"/>
      <c r="AJ55" s="1416"/>
      <c r="AK55" s="1109"/>
      <c r="AL55" s="1110"/>
      <c r="AM55" s="1110"/>
    </row>
    <row r="56" spans="2:39" ht="21" customHeight="1">
      <c r="B56" s="1469" t="s">
        <v>527</v>
      </c>
      <c r="C56" s="1470"/>
      <c r="D56" s="1470"/>
      <c r="E56" s="620">
        <v>28</v>
      </c>
      <c r="F56" s="621">
        <v>8</v>
      </c>
      <c r="G56" s="622">
        <f t="shared" si="3"/>
        <v>36</v>
      </c>
      <c r="H56" s="620">
        <v>26</v>
      </c>
      <c r="I56" s="633">
        <v>10</v>
      </c>
      <c r="J56" s="622">
        <f t="shared" si="4"/>
        <v>36</v>
      </c>
      <c r="K56" s="620">
        <v>24</v>
      </c>
      <c r="L56" s="633">
        <v>9</v>
      </c>
      <c r="M56" s="622">
        <f t="shared" si="5"/>
        <v>33</v>
      </c>
      <c r="N56" s="620">
        <v>18</v>
      </c>
      <c r="O56" s="633">
        <v>13</v>
      </c>
      <c r="P56" s="622">
        <v>31</v>
      </c>
      <c r="R56" s="1481"/>
      <c r="S56" s="1481"/>
      <c r="T56" s="1481"/>
      <c r="U56" s="1109"/>
      <c r="V56" s="1110"/>
      <c r="W56" s="1110"/>
      <c r="X56" s="1109"/>
      <c r="Y56" s="1110"/>
      <c r="Z56" s="1110"/>
      <c r="AA56" s="1109"/>
      <c r="AB56" s="1110"/>
      <c r="AC56" s="1110"/>
      <c r="AD56" s="1109"/>
      <c r="AE56" s="1110"/>
      <c r="AF56" s="1110"/>
      <c r="AH56" s="1481"/>
      <c r="AI56" s="1481"/>
      <c r="AJ56" s="1481"/>
      <c r="AK56" s="1109"/>
      <c r="AL56" s="1110"/>
      <c r="AM56" s="1110"/>
    </row>
    <row r="57" spans="2:39" ht="21" customHeight="1">
      <c r="B57" s="1469" t="s">
        <v>528</v>
      </c>
      <c r="C57" s="1470"/>
      <c r="D57" s="1470"/>
      <c r="E57" s="620">
        <v>9</v>
      </c>
      <c r="F57" s="621">
        <v>1</v>
      </c>
      <c r="G57" s="622">
        <f t="shared" si="3"/>
        <v>10</v>
      </c>
      <c r="H57" s="620">
        <v>9</v>
      </c>
      <c r="I57" s="633">
        <v>3</v>
      </c>
      <c r="J57" s="622">
        <f t="shared" si="4"/>
        <v>12</v>
      </c>
      <c r="K57" s="620">
        <v>7</v>
      </c>
      <c r="L57" s="633">
        <v>0</v>
      </c>
      <c r="M57" s="622">
        <f t="shared" si="5"/>
        <v>7</v>
      </c>
      <c r="N57" s="620">
        <v>5</v>
      </c>
      <c r="O57" s="633">
        <v>2</v>
      </c>
      <c r="P57" s="622">
        <v>7</v>
      </c>
      <c r="R57" s="1481"/>
      <c r="S57" s="1481"/>
      <c r="T57" s="1481"/>
      <c r="U57" s="588"/>
      <c r="V57" s="588"/>
      <c r="W57" s="640"/>
      <c r="X57" s="588"/>
      <c r="Y57" s="588"/>
      <c r="Z57" s="640"/>
      <c r="AA57" s="588"/>
      <c r="AB57" s="588"/>
      <c r="AC57" s="640"/>
      <c r="AD57" s="588"/>
      <c r="AE57" s="588"/>
      <c r="AF57" s="640"/>
      <c r="AH57" s="1481"/>
      <c r="AI57" s="1481"/>
      <c r="AJ57" s="1481"/>
      <c r="AK57" s="588"/>
      <c r="AL57" s="588"/>
      <c r="AM57" s="640"/>
    </row>
    <row r="58" spans="2:39" ht="21" customHeight="1" thickBot="1">
      <c r="B58" s="1507" t="s">
        <v>594</v>
      </c>
      <c r="C58" s="1508"/>
      <c r="D58" s="1508"/>
      <c r="E58" s="623">
        <v>22</v>
      </c>
      <c r="F58" s="624">
        <v>4</v>
      </c>
      <c r="G58" s="625">
        <f t="shared" si="3"/>
        <v>26</v>
      </c>
      <c r="H58" s="623">
        <v>25</v>
      </c>
      <c r="I58" s="634">
        <v>1</v>
      </c>
      <c r="J58" s="625">
        <f t="shared" si="4"/>
        <v>26</v>
      </c>
      <c r="K58" s="623">
        <v>24</v>
      </c>
      <c r="L58" s="634">
        <v>4</v>
      </c>
      <c r="M58" s="625">
        <f t="shared" si="5"/>
        <v>28</v>
      </c>
      <c r="N58" s="623">
        <v>18</v>
      </c>
      <c r="O58" s="634">
        <v>8</v>
      </c>
      <c r="P58" s="625">
        <v>26</v>
      </c>
      <c r="R58" s="1509"/>
      <c r="S58" s="1510"/>
      <c r="T58" s="1510"/>
      <c r="U58" s="1510"/>
      <c r="V58" s="1510"/>
      <c r="W58" s="1510"/>
      <c r="X58" s="1510"/>
      <c r="Y58" s="1510"/>
      <c r="Z58" s="1510"/>
    </row>
    <row r="59" spans="2:39" ht="21" customHeight="1" thickTop="1">
      <c r="B59" s="1477" t="s">
        <v>485</v>
      </c>
      <c r="C59" s="1488"/>
      <c r="D59" s="1489"/>
      <c r="E59" s="626">
        <f>SUM(E49:E58)</f>
        <v>191</v>
      </c>
      <c r="F59" s="627">
        <f>SUM(F49:F58)</f>
        <v>62</v>
      </c>
      <c r="G59" s="628">
        <f t="shared" si="3"/>
        <v>253</v>
      </c>
      <c r="H59" s="626">
        <f>SUM(H49:H58)</f>
        <v>184</v>
      </c>
      <c r="I59" s="627">
        <f>SUM(I49:I58)</f>
        <v>64</v>
      </c>
      <c r="J59" s="628">
        <f t="shared" si="4"/>
        <v>248</v>
      </c>
      <c r="K59" s="626">
        <f>SUM(K49:K58)</f>
        <v>175</v>
      </c>
      <c r="L59" s="627">
        <f>SUM(L49:L58)</f>
        <v>53</v>
      </c>
      <c r="M59" s="628">
        <f t="shared" si="5"/>
        <v>228</v>
      </c>
      <c r="N59" s="626">
        <v>164</v>
      </c>
      <c r="O59" s="627">
        <v>59</v>
      </c>
      <c r="P59" s="628">
        <v>223</v>
      </c>
      <c r="Q59" s="92"/>
      <c r="R59" s="1510"/>
      <c r="S59" s="1510"/>
      <c r="T59" s="1510"/>
      <c r="U59" s="1510"/>
      <c r="V59" s="1510"/>
      <c r="W59" s="1510"/>
      <c r="X59" s="1510"/>
      <c r="Y59" s="1510"/>
      <c r="Z59" s="1510"/>
      <c r="AB59" s="981"/>
    </row>
    <row r="60" spans="2:39" ht="41.25" customHeight="1">
      <c r="D60" s="629" t="s">
        <v>595</v>
      </c>
      <c r="E60" s="630" t="s">
        <v>596</v>
      </c>
      <c r="H60" s="630" t="s">
        <v>584</v>
      </c>
      <c r="K60" s="630" t="s">
        <v>585</v>
      </c>
      <c r="N60" s="630" t="s">
        <v>584</v>
      </c>
      <c r="R60" s="1510"/>
      <c r="S60" s="1510"/>
      <c r="T60" s="1510"/>
      <c r="U60" s="1510"/>
      <c r="V60" s="1510"/>
      <c r="W60" s="1510"/>
      <c r="X60" s="1510"/>
      <c r="Y60" s="1510"/>
      <c r="Z60" s="1510"/>
    </row>
    <row r="61" spans="2:39">
      <c r="I61" s="87"/>
      <c r="L61" s="87"/>
      <c r="O61" s="87"/>
      <c r="R61" s="87" t="s">
        <v>547</v>
      </c>
      <c r="U61" s="87"/>
      <c r="X61" s="87"/>
      <c r="AA61" s="87"/>
      <c r="AD61" s="87"/>
      <c r="AG61" s="87"/>
    </row>
    <row r="62" spans="2:39" ht="18.75" customHeight="1">
      <c r="B62" s="1482"/>
      <c r="C62" s="1483"/>
      <c r="D62" s="1463" t="s">
        <v>548</v>
      </c>
      <c r="E62" s="1464"/>
      <c r="F62" s="1465"/>
      <c r="G62" s="1463" t="s">
        <v>549</v>
      </c>
      <c r="H62" s="1464"/>
      <c r="I62" s="1465"/>
      <c r="J62" s="1463" t="s">
        <v>550</v>
      </c>
      <c r="K62" s="1464"/>
      <c r="L62" s="1465"/>
      <c r="M62" s="1463" t="s">
        <v>551</v>
      </c>
      <c r="N62" s="1464"/>
      <c r="O62" s="1465"/>
      <c r="P62" s="1463" t="s">
        <v>552</v>
      </c>
      <c r="Q62" s="1464"/>
      <c r="R62" s="1465"/>
      <c r="S62" s="1074"/>
      <c r="T62" s="1074"/>
      <c r="U62" s="1480"/>
      <c r="V62" s="1480"/>
      <c r="W62" s="1480"/>
    </row>
    <row r="63" spans="2:39" ht="18" customHeight="1">
      <c r="B63" s="1484"/>
      <c r="C63" s="1485"/>
      <c r="D63" s="1466"/>
      <c r="E63" s="1467"/>
      <c r="F63" s="1468"/>
      <c r="G63" s="1466"/>
      <c r="H63" s="1467"/>
      <c r="I63" s="1468"/>
      <c r="J63" s="1466"/>
      <c r="K63" s="1467"/>
      <c r="L63" s="1468"/>
      <c r="M63" s="1466"/>
      <c r="N63" s="1467"/>
      <c r="O63" s="1468"/>
      <c r="P63" s="1466"/>
      <c r="Q63" s="1467"/>
      <c r="R63" s="1468"/>
      <c r="S63" s="1074"/>
      <c r="T63" s="1074"/>
      <c r="U63" s="1480"/>
      <c r="V63" s="1480"/>
      <c r="W63" s="1480"/>
    </row>
    <row r="64" spans="2:39" ht="21" customHeight="1">
      <c r="B64" s="1486"/>
      <c r="C64" s="1487"/>
      <c r="D64" s="5" t="s">
        <v>578</v>
      </c>
      <c r="E64" s="3" t="s">
        <v>579</v>
      </c>
      <c r="F64" s="4" t="s">
        <v>485</v>
      </c>
      <c r="G64" s="5" t="s">
        <v>578</v>
      </c>
      <c r="H64" s="3" t="s">
        <v>579</v>
      </c>
      <c r="I64" s="4" t="s">
        <v>485</v>
      </c>
      <c r="J64" s="5" t="s">
        <v>578</v>
      </c>
      <c r="K64" s="3" t="s">
        <v>579</v>
      </c>
      <c r="L64" s="4" t="s">
        <v>485</v>
      </c>
      <c r="M64" s="5" t="s">
        <v>578</v>
      </c>
      <c r="N64" s="3" t="s">
        <v>579</v>
      </c>
      <c r="O64" s="4" t="s">
        <v>485</v>
      </c>
      <c r="P64" s="2" t="s">
        <v>578</v>
      </c>
      <c r="Q64" s="3" t="s">
        <v>579</v>
      </c>
      <c r="R64" s="4" t="s">
        <v>485</v>
      </c>
      <c r="S64" s="586"/>
      <c r="T64" s="586"/>
      <c r="U64" s="586"/>
      <c r="V64" s="586"/>
      <c r="W64" s="586"/>
    </row>
    <row r="65" spans="1:33" ht="26.25" customHeight="1">
      <c r="B65" s="1495" t="s">
        <v>562</v>
      </c>
      <c r="C65" s="1496"/>
      <c r="D65" s="132">
        <v>89</v>
      </c>
      <c r="E65" s="130">
        <v>35</v>
      </c>
      <c r="F65" s="131">
        <v>124</v>
      </c>
      <c r="G65" s="132">
        <v>66</v>
      </c>
      <c r="H65" s="130">
        <v>31</v>
      </c>
      <c r="I65" s="131">
        <v>97</v>
      </c>
      <c r="J65" s="132">
        <v>71</v>
      </c>
      <c r="K65" s="130">
        <v>22</v>
      </c>
      <c r="L65" s="131">
        <v>93</v>
      </c>
      <c r="M65" s="597">
        <v>77</v>
      </c>
      <c r="N65" s="598">
        <v>14</v>
      </c>
      <c r="O65" s="599">
        <v>91</v>
      </c>
      <c r="P65" s="610">
        <v>83</v>
      </c>
      <c r="Q65" s="598">
        <v>13</v>
      </c>
      <c r="R65" s="599">
        <v>96</v>
      </c>
      <c r="S65" s="611"/>
      <c r="T65" s="611"/>
      <c r="U65" s="611"/>
    </row>
    <row r="66" spans="1:33" ht="26.25" customHeight="1" thickBot="1">
      <c r="B66" s="1497" t="s">
        <v>563</v>
      </c>
      <c r="C66" s="1485"/>
      <c r="D66" s="138">
        <v>218</v>
      </c>
      <c r="E66" s="136">
        <v>106</v>
      </c>
      <c r="F66" s="137">
        <v>324</v>
      </c>
      <c r="G66" s="138">
        <v>124</v>
      </c>
      <c r="H66" s="136">
        <v>46</v>
      </c>
      <c r="I66" s="137">
        <v>170</v>
      </c>
      <c r="J66" s="138">
        <v>112</v>
      </c>
      <c r="K66" s="136">
        <v>45</v>
      </c>
      <c r="L66" s="137">
        <v>157</v>
      </c>
      <c r="M66" s="600">
        <v>102</v>
      </c>
      <c r="N66" s="601">
        <v>49</v>
      </c>
      <c r="O66" s="602">
        <v>151</v>
      </c>
      <c r="P66" s="612">
        <v>110</v>
      </c>
      <c r="Q66" s="601">
        <v>45</v>
      </c>
      <c r="R66" s="602">
        <v>155</v>
      </c>
      <c r="S66" s="611"/>
      <c r="T66" s="611"/>
      <c r="U66" s="611"/>
      <c r="AB66" s="653"/>
    </row>
    <row r="67" spans="1:33" ht="26.25" customHeight="1" thickTop="1">
      <c r="B67" s="1477" t="s">
        <v>564</v>
      </c>
      <c r="C67" s="1478"/>
      <c r="D67" s="141">
        <v>307</v>
      </c>
      <c r="E67" s="139">
        <v>141</v>
      </c>
      <c r="F67" s="140">
        <v>448</v>
      </c>
      <c r="G67" s="141">
        <v>190</v>
      </c>
      <c r="H67" s="139">
        <v>77</v>
      </c>
      <c r="I67" s="140">
        <v>267</v>
      </c>
      <c r="J67" s="141">
        <v>183</v>
      </c>
      <c r="K67" s="139">
        <v>67</v>
      </c>
      <c r="L67" s="140">
        <v>250</v>
      </c>
      <c r="M67" s="603">
        <v>179</v>
      </c>
      <c r="N67" s="604">
        <v>63</v>
      </c>
      <c r="O67" s="605">
        <v>242</v>
      </c>
      <c r="P67" s="613">
        <v>193</v>
      </c>
      <c r="Q67" s="604">
        <v>58</v>
      </c>
      <c r="R67" s="605">
        <v>251</v>
      </c>
      <c r="S67" s="611"/>
      <c r="T67" s="611"/>
      <c r="U67" s="611"/>
    </row>
    <row r="68" spans="1:33" ht="21" customHeight="1">
      <c r="B68" s="93" t="s">
        <v>580</v>
      </c>
      <c r="C68" s="94"/>
      <c r="D68" s="92" t="s">
        <v>581</v>
      </c>
      <c r="G68" s="92" t="s">
        <v>582</v>
      </c>
      <c r="J68" s="92" t="s">
        <v>583</v>
      </c>
      <c r="M68" s="92" t="s">
        <v>584</v>
      </c>
      <c r="P68" s="92" t="s">
        <v>585</v>
      </c>
      <c r="S68" s="614"/>
    </row>
    <row r="69" spans="1:33" ht="21" customHeight="1"/>
    <row r="70" spans="1:33" ht="21" customHeight="1">
      <c r="A70" s="21" t="s">
        <v>597</v>
      </c>
      <c r="B70" s="21"/>
      <c r="C70" s="21"/>
    </row>
    <row r="71" spans="1:33">
      <c r="X71" s="87"/>
      <c r="AA71" s="87"/>
      <c r="AD71" s="87"/>
      <c r="AG71" s="87" t="s">
        <v>547</v>
      </c>
    </row>
    <row r="72" spans="1:33" ht="18.75" customHeight="1">
      <c r="B72" s="1482"/>
      <c r="C72" s="1483"/>
      <c r="D72" s="1463" t="s">
        <v>568</v>
      </c>
      <c r="E72" s="1464"/>
      <c r="F72" s="1465"/>
      <c r="G72" s="1463" t="s">
        <v>569</v>
      </c>
      <c r="H72" s="1464"/>
      <c r="I72" s="1465"/>
      <c r="J72" s="1463" t="s">
        <v>570</v>
      </c>
      <c r="K72" s="1464"/>
      <c r="L72" s="1465"/>
      <c r="M72" s="1463" t="s">
        <v>571</v>
      </c>
      <c r="N72" s="1464"/>
      <c r="O72" s="1465"/>
      <c r="P72" s="1463" t="s">
        <v>572</v>
      </c>
      <c r="Q72" s="1464"/>
      <c r="R72" s="1465"/>
      <c r="S72" s="1463" t="s">
        <v>573</v>
      </c>
      <c r="T72" s="1464"/>
      <c r="U72" s="1465"/>
      <c r="V72" s="1463" t="s">
        <v>574</v>
      </c>
      <c r="W72" s="1464"/>
      <c r="X72" s="1465"/>
      <c r="Y72" s="1463" t="s">
        <v>575</v>
      </c>
      <c r="Z72" s="1464"/>
      <c r="AA72" s="1465"/>
      <c r="AB72" s="1463" t="s">
        <v>576</v>
      </c>
      <c r="AC72" s="1464"/>
      <c r="AD72" s="1465"/>
      <c r="AE72" s="1463" t="s">
        <v>548</v>
      </c>
      <c r="AF72" s="1464"/>
      <c r="AG72" s="1465"/>
    </row>
    <row r="73" spans="1:33" ht="18" customHeight="1">
      <c r="B73" s="1484"/>
      <c r="C73" s="1485"/>
      <c r="D73" s="1466"/>
      <c r="E73" s="1467"/>
      <c r="F73" s="1468"/>
      <c r="G73" s="1466"/>
      <c r="H73" s="1467"/>
      <c r="I73" s="1468"/>
      <c r="J73" s="1466"/>
      <c r="K73" s="1467"/>
      <c r="L73" s="1468"/>
      <c r="M73" s="1466"/>
      <c r="N73" s="1467"/>
      <c r="O73" s="1468"/>
      <c r="P73" s="1466"/>
      <c r="Q73" s="1467"/>
      <c r="R73" s="1468"/>
      <c r="S73" s="1466"/>
      <c r="T73" s="1467"/>
      <c r="U73" s="1468"/>
      <c r="V73" s="1466"/>
      <c r="W73" s="1467"/>
      <c r="X73" s="1468"/>
      <c r="Y73" s="1466"/>
      <c r="Z73" s="1467"/>
      <c r="AA73" s="1468"/>
      <c r="AB73" s="1466"/>
      <c r="AC73" s="1467"/>
      <c r="AD73" s="1468"/>
      <c r="AE73" s="1466"/>
      <c r="AF73" s="1467"/>
      <c r="AG73" s="1468"/>
    </row>
    <row r="74" spans="1:33" ht="21" customHeight="1">
      <c r="B74" s="1486"/>
      <c r="C74" s="1487"/>
      <c r="D74" s="5" t="s">
        <v>578</v>
      </c>
      <c r="E74" s="3" t="s">
        <v>579</v>
      </c>
      <c r="F74" s="4" t="s">
        <v>485</v>
      </c>
      <c r="G74" s="5" t="s">
        <v>578</v>
      </c>
      <c r="H74" s="3" t="s">
        <v>579</v>
      </c>
      <c r="I74" s="4" t="s">
        <v>485</v>
      </c>
      <c r="J74" s="5" t="s">
        <v>578</v>
      </c>
      <c r="K74" s="3" t="s">
        <v>579</v>
      </c>
      <c r="L74" s="4" t="s">
        <v>485</v>
      </c>
      <c r="M74" s="5" t="s">
        <v>578</v>
      </c>
      <c r="N74" s="3" t="s">
        <v>579</v>
      </c>
      <c r="O74" s="4" t="s">
        <v>485</v>
      </c>
      <c r="P74" s="5" t="s">
        <v>578</v>
      </c>
      <c r="Q74" s="3" t="s">
        <v>579</v>
      </c>
      <c r="R74" s="4" t="s">
        <v>485</v>
      </c>
      <c r="S74" s="5" t="s">
        <v>578</v>
      </c>
      <c r="T74" s="3" t="s">
        <v>579</v>
      </c>
      <c r="U74" s="4" t="s">
        <v>485</v>
      </c>
      <c r="V74" s="5" t="s">
        <v>578</v>
      </c>
      <c r="W74" s="3" t="s">
        <v>579</v>
      </c>
      <c r="X74" s="4" t="s">
        <v>485</v>
      </c>
      <c r="Y74" s="5" t="s">
        <v>578</v>
      </c>
      <c r="Z74" s="3" t="s">
        <v>579</v>
      </c>
      <c r="AA74" s="4" t="s">
        <v>485</v>
      </c>
      <c r="AB74" s="5" t="s">
        <v>578</v>
      </c>
      <c r="AC74" s="3" t="s">
        <v>579</v>
      </c>
      <c r="AD74" s="4" t="s">
        <v>485</v>
      </c>
      <c r="AE74" s="5" t="s">
        <v>578</v>
      </c>
      <c r="AF74" s="3" t="s">
        <v>579</v>
      </c>
      <c r="AG74" s="4" t="s">
        <v>485</v>
      </c>
    </row>
    <row r="75" spans="1:33" ht="26.25" customHeight="1">
      <c r="B75" s="1495" t="s">
        <v>562</v>
      </c>
      <c r="C75" s="1496"/>
      <c r="D75" s="132">
        <v>159</v>
      </c>
      <c r="E75" s="130">
        <v>38</v>
      </c>
      <c r="F75" s="131">
        <v>197</v>
      </c>
      <c r="G75" s="132">
        <v>131</v>
      </c>
      <c r="H75" s="130">
        <v>52</v>
      </c>
      <c r="I75" s="131">
        <v>183</v>
      </c>
      <c r="J75" s="132">
        <v>129</v>
      </c>
      <c r="K75" s="130">
        <v>46</v>
      </c>
      <c r="L75" s="131">
        <v>175</v>
      </c>
      <c r="M75" s="132">
        <v>134</v>
      </c>
      <c r="N75" s="130">
        <v>48</v>
      </c>
      <c r="O75" s="131">
        <v>182</v>
      </c>
      <c r="P75" s="132">
        <v>123</v>
      </c>
      <c r="Q75" s="130">
        <v>66</v>
      </c>
      <c r="R75" s="131">
        <v>189</v>
      </c>
      <c r="S75" s="132">
        <v>101</v>
      </c>
      <c r="T75" s="130">
        <v>57</v>
      </c>
      <c r="U75" s="131">
        <v>158</v>
      </c>
      <c r="V75" s="132">
        <v>98</v>
      </c>
      <c r="W75" s="130">
        <v>41</v>
      </c>
      <c r="X75" s="131">
        <v>139</v>
      </c>
      <c r="Y75" s="132">
        <v>85</v>
      </c>
      <c r="Z75" s="130">
        <v>50</v>
      </c>
      <c r="AA75" s="131">
        <v>135</v>
      </c>
      <c r="AB75" s="132">
        <v>86</v>
      </c>
      <c r="AC75" s="130">
        <v>41</v>
      </c>
      <c r="AD75" s="131">
        <v>127</v>
      </c>
      <c r="AE75" s="132">
        <v>88</v>
      </c>
      <c r="AF75" s="130">
        <v>35</v>
      </c>
      <c r="AG75" s="131">
        <v>123</v>
      </c>
    </row>
    <row r="76" spans="1:33" ht="26.25" customHeight="1" thickBot="1">
      <c r="B76" s="1497" t="s">
        <v>563</v>
      </c>
      <c r="C76" s="1485"/>
      <c r="D76" s="138">
        <v>254</v>
      </c>
      <c r="E76" s="136">
        <v>104</v>
      </c>
      <c r="F76" s="137">
        <v>358</v>
      </c>
      <c r="G76" s="138">
        <v>252</v>
      </c>
      <c r="H76" s="136">
        <v>81</v>
      </c>
      <c r="I76" s="137">
        <v>333</v>
      </c>
      <c r="J76" s="138">
        <v>254</v>
      </c>
      <c r="K76" s="136">
        <v>84</v>
      </c>
      <c r="L76" s="137">
        <v>338</v>
      </c>
      <c r="M76" s="138">
        <v>257</v>
      </c>
      <c r="N76" s="136">
        <v>95</v>
      </c>
      <c r="O76" s="137">
        <v>352</v>
      </c>
      <c r="P76" s="138">
        <v>286</v>
      </c>
      <c r="Q76" s="136">
        <v>94</v>
      </c>
      <c r="R76" s="137">
        <v>380</v>
      </c>
      <c r="S76" s="138">
        <v>247</v>
      </c>
      <c r="T76" s="136">
        <v>133</v>
      </c>
      <c r="U76" s="137">
        <v>380</v>
      </c>
      <c r="V76" s="138">
        <v>221</v>
      </c>
      <c r="W76" s="136">
        <v>130</v>
      </c>
      <c r="X76" s="137">
        <v>351</v>
      </c>
      <c r="Y76" s="138">
        <v>243</v>
      </c>
      <c r="Z76" s="136">
        <v>97</v>
      </c>
      <c r="AA76" s="137">
        <v>340</v>
      </c>
      <c r="AB76" s="138">
        <v>223</v>
      </c>
      <c r="AC76" s="136">
        <v>112</v>
      </c>
      <c r="AD76" s="137">
        <v>335</v>
      </c>
      <c r="AE76" s="138">
        <v>218</v>
      </c>
      <c r="AF76" s="136">
        <v>105</v>
      </c>
      <c r="AG76" s="137">
        <v>323</v>
      </c>
    </row>
    <row r="77" spans="1:33" ht="26.25" customHeight="1" thickTop="1">
      <c r="B77" s="1477" t="s">
        <v>564</v>
      </c>
      <c r="C77" s="1478"/>
      <c r="D77" s="141">
        <v>413</v>
      </c>
      <c r="E77" s="139">
        <v>142</v>
      </c>
      <c r="F77" s="140">
        <v>555</v>
      </c>
      <c r="G77" s="141">
        <v>383</v>
      </c>
      <c r="H77" s="139">
        <v>133</v>
      </c>
      <c r="I77" s="140">
        <v>516</v>
      </c>
      <c r="J77" s="141">
        <v>383</v>
      </c>
      <c r="K77" s="139">
        <v>130</v>
      </c>
      <c r="L77" s="140">
        <v>513</v>
      </c>
      <c r="M77" s="141">
        <v>391</v>
      </c>
      <c r="N77" s="139">
        <v>143</v>
      </c>
      <c r="O77" s="140">
        <v>534</v>
      </c>
      <c r="P77" s="141">
        <v>409</v>
      </c>
      <c r="Q77" s="139">
        <v>160</v>
      </c>
      <c r="R77" s="140">
        <v>569</v>
      </c>
      <c r="S77" s="141">
        <v>348</v>
      </c>
      <c r="T77" s="139">
        <v>190</v>
      </c>
      <c r="U77" s="140">
        <v>538</v>
      </c>
      <c r="V77" s="141">
        <v>319</v>
      </c>
      <c r="W77" s="139">
        <v>171</v>
      </c>
      <c r="X77" s="140">
        <v>490</v>
      </c>
      <c r="Y77" s="141">
        <v>328</v>
      </c>
      <c r="Z77" s="139">
        <v>147</v>
      </c>
      <c r="AA77" s="140">
        <v>475</v>
      </c>
      <c r="AB77" s="141">
        <v>309</v>
      </c>
      <c r="AC77" s="139">
        <v>153</v>
      </c>
      <c r="AD77" s="140">
        <v>462</v>
      </c>
      <c r="AE77" s="141">
        <v>306</v>
      </c>
      <c r="AF77" s="139">
        <v>140</v>
      </c>
      <c r="AG77" s="140">
        <v>446</v>
      </c>
    </row>
    <row r="78" spans="1:33" ht="21" customHeight="1">
      <c r="B78" s="93" t="s">
        <v>580</v>
      </c>
      <c r="C78" s="94"/>
      <c r="D78" s="91" t="s">
        <v>598</v>
      </c>
      <c r="G78" s="91" t="s">
        <v>598</v>
      </c>
      <c r="J78" s="92" t="s">
        <v>596</v>
      </c>
      <c r="M78" s="91" t="s">
        <v>599</v>
      </c>
      <c r="P78" s="92" t="s">
        <v>600</v>
      </c>
      <c r="S78" s="92" t="s">
        <v>601</v>
      </c>
      <c r="V78" s="92" t="s">
        <v>601</v>
      </c>
      <c r="Y78" s="92" t="s">
        <v>581</v>
      </c>
      <c r="AB78" s="92" t="s">
        <v>602</v>
      </c>
      <c r="AE78" s="92" t="s">
        <v>581</v>
      </c>
    </row>
    <row r="79" spans="1:33" ht="21" customHeight="1">
      <c r="C79" s="90"/>
    </row>
  </sheetData>
  <mergeCells count="131">
    <mergeCell ref="Y72:AA73"/>
    <mergeCell ref="B59:D59"/>
    <mergeCell ref="B55:D55"/>
    <mergeCell ref="B56:D56"/>
    <mergeCell ref="B57:D57"/>
    <mergeCell ref="B50:D50"/>
    <mergeCell ref="B51:D51"/>
    <mergeCell ref="B52:D52"/>
    <mergeCell ref="B53:D53"/>
    <mergeCell ref="B54:D54"/>
    <mergeCell ref="B58:D58"/>
    <mergeCell ref="P62:R63"/>
    <mergeCell ref="U62:W63"/>
    <mergeCell ref="B65:C65"/>
    <mergeCell ref="B66:C66"/>
    <mergeCell ref="AB72:AD73"/>
    <mergeCell ref="Y21:AA22"/>
    <mergeCell ref="M62:O63"/>
    <mergeCell ref="E46:G47"/>
    <mergeCell ref="H46:J47"/>
    <mergeCell ref="R49:T49"/>
    <mergeCell ref="R50:T50"/>
    <mergeCell ref="AE3:AG4"/>
    <mergeCell ref="AB3:AD4"/>
    <mergeCell ref="S21:U22"/>
    <mergeCell ref="V21:X22"/>
    <mergeCell ref="P21:R22"/>
    <mergeCell ref="AE21:AG22"/>
    <mergeCell ref="R35:T35"/>
    <mergeCell ref="R41:T41"/>
    <mergeCell ref="B43:J44"/>
    <mergeCell ref="B10:C12"/>
    <mergeCell ref="B13:C13"/>
    <mergeCell ref="B14:C14"/>
    <mergeCell ref="B15:C15"/>
    <mergeCell ref="D10:F11"/>
    <mergeCell ref="G10:I11"/>
    <mergeCell ref="J10:L11"/>
    <mergeCell ref="AE72:AG73"/>
    <mergeCell ref="AD46:AF47"/>
    <mergeCell ref="R56:T56"/>
    <mergeCell ref="R57:T57"/>
    <mergeCell ref="R58:Z60"/>
    <mergeCell ref="R51:T51"/>
    <mergeCell ref="R52:T52"/>
    <mergeCell ref="R53:T53"/>
    <mergeCell ref="R54:T54"/>
    <mergeCell ref="R55:T55"/>
    <mergeCell ref="R46:T48"/>
    <mergeCell ref="AA46:AC47"/>
    <mergeCell ref="B76:C76"/>
    <mergeCell ref="S72:U73"/>
    <mergeCell ref="V72:X73"/>
    <mergeCell ref="B77:C77"/>
    <mergeCell ref="G72:I73"/>
    <mergeCell ref="J72:L73"/>
    <mergeCell ref="M72:O73"/>
    <mergeCell ref="P72:R73"/>
    <mergeCell ref="B72:C74"/>
    <mergeCell ref="D72:F73"/>
    <mergeCell ref="B75:C75"/>
    <mergeCell ref="Y3:AA4"/>
    <mergeCell ref="S3:U4"/>
    <mergeCell ref="P3:R4"/>
    <mergeCell ref="V3:X4"/>
    <mergeCell ref="J3:L4"/>
    <mergeCell ref="M3:O4"/>
    <mergeCell ref="B49:D49"/>
    <mergeCell ref="B46:D48"/>
    <mergeCell ref="B24:C24"/>
    <mergeCell ref="B25:C25"/>
    <mergeCell ref="B26:C26"/>
    <mergeCell ref="U31:W32"/>
    <mergeCell ref="B34:D34"/>
    <mergeCell ref="R34:T34"/>
    <mergeCell ref="B31:D33"/>
    <mergeCell ref="E31:G32"/>
    <mergeCell ref="H31:J32"/>
    <mergeCell ref="K31:M32"/>
    <mergeCell ref="N31:P32"/>
    <mergeCell ref="K46:M47"/>
    <mergeCell ref="M10:O11"/>
    <mergeCell ref="B41:D41"/>
    <mergeCell ref="B35:D35"/>
    <mergeCell ref="B42:D42"/>
    <mergeCell ref="B6:C6"/>
    <mergeCell ref="B7:C7"/>
    <mergeCell ref="B8:C8"/>
    <mergeCell ref="G21:I22"/>
    <mergeCell ref="J62:L63"/>
    <mergeCell ref="J21:L22"/>
    <mergeCell ref="M21:O22"/>
    <mergeCell ref="B21:C23"/>
    <mergeCell ref="G62:I63"/>
    <mergeCell ref="B36:D36"/>
    <mergeCell ref="AN3:AP4"/>
    <mergeCell ref="AH51:AJ51"/>
    <mergeCell ref="AH52:AJ52"/>
    <mergeCell ref="AH53:AJ53"/>
    <mergeCell ref="AH54:AJ54"/>
    <mergeCell ref="AH55:AJ55"/>
    <mergeCell ref="AH46:AJ48"/>
    <mergeCell ref="AK46:AM47"/>
    <mergeCell ref="AH49:AJ49"/>
    <mergeCell ref="AH50:AJ50"/>
    <mergeCell ref="AH3:AJ4"/>
    <mergeCell ref="AK3:AM4"/>
    <mergeCell ref="D3:F4"/>
    <mergeCell ref="G3:I4"/>
    <mergeCell ref="R36:T36"/>
    <mergeCell ref="R31:T33"/>
    <mergeCell ref="B67:C67"/>
    <mergeCell ref="U46:W47"/>
    <mergeCell ref="X46:Z47"/>
    <mergeCell ref="AH56:AJ56"/>
    <mergeCell ref="AH57:AJ57"/>
    <mergeCell ref="B62:C64"/>
    <mergeCell ref="D21:F22"/>
    <mergeCell ref="D62:F63"/>
    <mergeCell ref="AB21:AD22"/>
    <mergeCell ref="B3:C5"/>
    <mergeCell ref="R42:T42"/>
    <mergeCell ref="B39:D39"/>
    <mergeCell ref="R39:T39"/>
    <mergeCell ref="B40:D40"/>
    <mergeCell ref="R40:T40"/>
    <mergeCell ref="B37:D37"/>
    <mergeCell ref="R37:T37"/>
    <mergeCell ref="B38:D38"/>
    <mergeCell ref="R38:T38"/>
    <mergeCell ref="N46:P47"/>
  </mergeCells>
  <phoneticPr fontId="2"/>
  <printOptions horizontalCentered="1"/>
  <pageMargins left="0.39370078740157483" right="0.43307086614173229" top="0.78740157480314965" bottom="0.39370078740157483" header="0.27559055118110237" footer="0.35433070866141736"/>
  <pageSetup paperSize="8" scale="46" fitToHeight="2"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55"/>
  <sheetViews>
    <sheetView showGridLines="0" view="pageBreakPreview" zoomScale="70" zoomScaleNormal="70" zoomScaleSheetLayoutView="70" workbookViewId="0"/>
  </sheetViews>
  <sheetFormatPr defaultColWidth="9" defaultRowHeight="14.25"/>
  <cols>
    <col min="1" max="2" width="3.5" style="8" customWidth="1"/>
    <col min="3" max="3" width="24.5" style="8" customWidth="1"/>
    <col min="4" max="18" width="9.5" style="8" customWidth="1"/>
    <col min="19" max="19" width="9.75" style="8" customWidth="1"/>
    <col min="20" max="39" width="9.5" style="8" customWidth="1"/>
    <col min="40" max="16384" width="9" style="8"/>
  </cols>
  <sheetData>
    <row r="1" spans="1:39" ht="21" customHeight="1">
      <c r="A1" s="21" t="s">
        <v>603</v>
      </c>
      <c r="B1" s="21"/>
      <c r="C1" s="21"/>
    </row>
    <row r="2" spans="1:39" ht="26.25" customHeight="1">
      <c r="G2" s="652" t="s">
        <v>142</v>
      </c>
    </row>
    <row r="3" spans="1:39" ht="26.25" customHeight="1">
      <c r="B3" s="1513" t="s">
        <v>588</v>
      </c>
      <c r="C3" s="1513"/>
      <c r="D3" s="1513"/>
      <c r="E3" s="1499" t="s">
        <v>671</v>
      </c>
      <c r="F3" s="1500"/>
      <c r="G3" s="1501"/>
    </row>
    <row r="4" spans="1:39" ht="26.25" customHeight="1">
      <c r="B4" s="1513"/>
      <c r="C4" s="1513"/>
      <c r="D4" s="1513"/>
      <c r="E4" s="1502"/>
      <c r="F4" s="1503"/>
      <c r="G4" s="1504"/>
    </row>
    <row r="5" spans="1:39" ht="26.25" customHeight="1">
      <c r="B5" s="1513"/>
      <c r="C5" s="1513"/>
      <c r="D5" s="1513"/>
      <c r="E5" s="615" t="s">
        <v>578</v>
      </c>
      <c r="F5" s="3" t="s">
        <v>579</v>
      </c>
      <c r="G5" s="616" t="s">
        <v>485</v>
      </c>
    </row>
    <row r="6" spans="1:39" ht="26.25" customHeight="1">
      <c r="B6" s="1495" t="s">
        <v>517</v>
      </c>
      <c r="C6" s="1498"/>
      <c r="D6" s="1505"/>
      <c r="E6" s="617">
        <v>73</v>
      </c>
      <c r="F6" s="631">
        <v>-41</v>
      </c>
      <c r="G6" s="632">
        <v>32</v>
      </c>
    </row>
    <row r="7" spans="1:39" ht="26.25" customHeight="1">
      <c r="B7" s="1469" t="s">
        <v>672</v>
      </c>
      <c r="C7" s="1470"/>
      <c r="D7" s="1471"/>
      <c r="E7" s="620">
        <v>103</v>
      </c>
      <c r="F7" s="633">
        <v>-24</v>
      </c>
      <c r="G7" s="632">
        <v>79</v>
      </c>
    </row>
    <row r="8" spans="1:39" ht="26.25" customHeight="1">
      <c r="B8" s="1469" t="s">
        <v>673</v>
      </c>
      <c r="C8" s="1470"/>
      <c r="D8" s="1471"/>
      <c r="E8" s="620">
        <v>307</v>
      </c>
      <c r="F8" s="633">
        <v>-32</v>
      </c>
      <c r="G8" s="632">
        <v>275</v>
      </c>
    </row>
    <row r="9" spans="1:39" ht="26.25" customHeight="1">
      <c r="B9" s="1469" t="s">
        <v>522</v>
      </c>
      <c r="C9" s="1470"/>
      <c r="D9" s="1471"/>
      <c r="E9" s="620">
        <v>298</v>
      </c>
      <c r="F9" s="633">
        <v>-7</v>
      </c>
      <c r="G9" s="632">
        <v>291</v>
      </c>
    </row>
    <row r="10" spans="1:39" ht="26.25" customHeight="1">
      <c r="B10" s="1469" t="s">
        <v>482</v>
      </c>
      <c r="C10" s="1470"/>
      <c r="D10" s="1471"/>
      <c r="E10" s="620">
        <v>125</v>
      </c>
      <c r="F10" s="633">
        <v>-3</v>
      </c>
      <c r="G10" s="632">
        <v>122</v>
      </c>
    </row>
    <row r="11" spans="1:39" ht="26.25" customHeight="1">
      <c r="B11" s="1469" t="s">
        <v>524</v>
      </c>
      <c r="C11" s="1470"/>
      <c r="D11" s="1471"/>
      <c r="E11" s="620">
        <v>117</v>
      </c>
      <c r="F11" s="633">
        <v>-13</v>
      </c>
      <c r="G11" s="632">
        <v>104</v>
      </c>
    </row>
    <row r="12" spans="1:39" ht="27" customHeight="1">
      <c r="B12" s="1490" t="s">
        <v>526</v>
      </c>
      <c r="C12" s="1491"/>
      <c r="D12" s="1492"/>
      <c r="E12" s="620">
        <v>166</v>
      </c>
      <c r="F12" s="633">
        <v>-22</v>
      </c>
      <c r="G12" s="632">
        <v>144</v>
      </c>
    </row>
    <row r="13" spans="1:39" ht="26.25" customHeight="1" thickBot="1">
      <c r="B13" s="1507" t="s">
        <v>594</v>
      </c>
      <c r="C13" s="1508"/>
      <c r="D13" s="1508"/>
      <c r="E13" s="623">
        <v>71</v>
      </c>
      <c r="F13" s="634">
        <v>-18</v>
      </c>
      <c r="G13" s="635">
        <v>53</v>
      </c>
    </row>
    <row r="14" spans="1:39" ht="26.25" customHeight="1" thickTop="1">
      <c r="B14" s="1477" t="s">
        <v>485</v>
      </c>
      <c r="C14" s="1488"/>
      <c r="D14" s="1489"/>
      <c r="E14" s="636">
        <v>1260</v>
      </c>
      <c r="F14" s="637">
        <v>-160</v>
      </c>
      <c r="G14" s="638">
        <v>1100</v>
      </c>
    </row>
    <row r="15" spans="1:39" ht="21" customHeight="1">
      <c r="A15" s="21"/>
      <c r="B15" s="21"/>
      <c r="C15" s="21"/>
    </row>
    <row r="16" spans="1:39" ht="26.25" customHeight="1">
      <c r="B16" s="588"/>
      <c r="C16" s="588"/>
      <c r="D16" s="588"/>
      <c r="E16" s="588"/>
      <c r="F16" s="588"/>
      <c r="H16" s="588"/>
      <c r="J16" s="652"/>
      <c r="K16" s="588"/>
      <c r="L16" s="588"/>
      <c r="M16" s="652"/>
      <c r="N16" s="588"/>
      <c r="O16" s="588"/>
      <c r="P16" s="652" t="s">
        <v>142</v>
      </c>
      <c r="Q16" s="588"/>
      <c r="R16" s="588"/>
      <c r="S16" s="588"/>
      <c r="T16" s="588"/>
      <c r="U16" s="588"/>
      <c r="V16" s="588"/>
      <c r="X16" s="588"/>
      <c r="AA16" s="588"/>
      <c r="AB16" s="588"/>
      <c r="AD16" s="588"/>
      <c r="AF16" s="652" t="s">
        <v>142</v>
      </c>
      <c r="AM16" s="652"/>
    </row>
    <row r="17" spans="2:39" ht="26.25" customHeight="1">
      <c r="B17" s="1472" t="s">
        <v>588</v>
      </c>
      <c r="C17" s="1473"/>
      <c r="D17" s="1473"/>
      <c r="E17" s="1463" t="s">
        <v>553</v>
      </c>
      <c r="F17" s="1464"/>
      <c r="G17" s="1465"/>
      <c r="H17" s="1493" t="s">
        <v>554</v>
      </c>
      <c r="I17" s="1493"/>
      <c r="J17" s="1493"/>
      <c r="K17" s="1493" t="s">
        <v>589</v>
      </c>
      <c r="L17" s="1493"/>
      <c r="M17" s="1493"/>
      <c r="N17" s="1506" t="s">
        <v>591</v>
      </c>
      <c r="O17" s="1493"/>
      <c r="P17" s="1493"/>
      <c r="Q17" s="588"/>
      <c r="R17" s="1472" t="s">
        <v>588</v>
      </c>
      <c r="S17" s="1473"/>
      <c r="T17" s="1473"/>
      <c r="U17" s="1499" t="s">
        <v>591</v>
      </c>
      <c r="V17" s="1464"/>
      <c r="W17" s="1465"/>
      <c r="X17" s="1506" t="s">
        <v>592</v>
      </c>
      <c r="Y17" s="1493"/>
      <c r="Z17" s="1493"/>
      <c r="AA17" s="1506" t="s">
        <v>515</v>
      </c>
      <c r="AB17" s="1493"/>
      <c r="AC17" s="1493"/>
      <c r="AD17" s="1506" t="s">
        <v>593</v>
      </c>
      <c r="AE17" s="1493"/>
      <c r="AF17" s="1493"/>
      <c r="AG17" s="588"/>
      <c r="AH17" s="1416"/>
      <c r="AI17" s="1416"/>
      <c r="AJ17" s="1416"/>
      <c r="AK17" s="1479"/>
      <c r="AL17" s="1479"/>
      <c r="AM17" s="1479"/>
    </row>
    <row r="18" spans="2:39" ht="26.25" customHeight="1">
      <c r="B18" s="1474"/>
      <c r="C18" s="1416"/>
      <c r="D18" s="1416"/>
      <c r="E18" s="1466"/>
      <c r="F18" s="1467"/>
      <c r="G18" s="1468"/>
      <c r="H18" s="1494"/>
      <c r="I18" s="1494"/>
      <c r="J18" s="1494"/>
      <c r="K18" s="1494"/>
      <c r="L18" s="1494"/>
      <c r="M18" s="1494"/>
      <c r="N18" s="1494"/>
      <c r="O18" s="1494"/>
      <c r="P18" s="1494"/>
      <c r="Q18" s="588"/>
      <c r="R18" s="1474"/>
      <c r="S18" s="1416"/>
      <c r="T18" s="1416"/>
      <c r="U18" s="1466"/>
      <c r="V18" s="1467"/>
      <c r="W18" s="1468"/>
      <c r="X18" s="1494"/>
      <c r="Y18" s="1494"/>
      <c r="Z18" s="1494"/>
      <c r="AA18" s="1494"/>
      <c r="AB18" s="1494"/>
      <c r="AC18" s="1494"/>
      <c r="AD18" s="1494"/>
      <c r="AE18" s="1494"/>
      <c r="AF18" s="1494"/>
      <c r="AG18" s="588"/>
      <c r="AH18" s="1416"/>
      <c r="AI18" s="1416"/>
      <c r="AJ18" s="1416"/>
      <c r="AK18" s="1479"/>
      <c r="AL18" s="1479"/>
      <c r="AM18" s="1479"/>
    </row>
    <row r="19" spans="2:39" ht="26.25" customHeight="1">
      <c r="B19" s="1475"/>
      <c r="C19" s="1476"/>
      <c r="D19" s="1476"/>
      <c r="E19" s="615" t="s">
        <v>578</v>
      </c>
      <c r="F19" s="3" t="s">
        <v>579</v>
      </c>
      <c r="G19" s="616" t="s">
        <v>485</v>
      </c>
      <c r="H19" s="615" t="s">
        <v>578</v>
      </c>
      <c r="I19" s="3" t="s">
        <v>579</v>
      </c>
      <c r="J19" s="616" t="s">
        <v>485</v>
      </c>
      <c r="K19" s="615" t="s">
        <v>578</v>
      </c>
      <c r="L19" s="3" t="s">
        <v>579</v>
      </c>
      <c r="M19" s="616" t="s">
        <v>485</v>
      </c>
      <c r="N19" s="615" t="s">
        <v>578</v>
      </c>
      <c r="O19" s="3" t="s">
        <v>579</v>
      </c>
      <c r="P19" s="616" t="s">
        <v>485</v>
      </c>
      <c r="Q19" s="588"/>
      <c r="R19" s="1475"/>
      <c r="S19" s="1476"/>
      <c r="T19" s="1476"/>
      <c r="U19" s="615" t="s">
        <v>578</v>
      </c>
      <c r="V19" s="3" t="s">
        <v>579</v>
      </c>
      <c r="W19" s="616" t="s">
        <v>485</v>
      </c>
      <c r="X19" s="615" t="s">
        <v>578</v>
      </c>
      <c r="Y19" s="3" t="s">
        <v>579</v>
      </c>
      <c r="Z19" s="616" t="s">
        <v>485</v>
      </c>
      <c r="AA19" s="615" t="s">
        <v>578</v>
      </c>
      <c r="AB19" s="3" t="s">
        <v>579</v>
      </c>
      <c r="AC19" s="616" t="s">
        <v>485</v>
      </c>
      <c r="AD19" s="615" t="s">
        <v>578</v>
      </c>
      <c r="AE19" s="3" t="s">
        <v>579</v>
      </c>
      <c r="AF19" s="616" t="s">
        <v>485</v>
      </c>
      <c r="AH19" s="1416"/>
      <c r="AI19" s="1416"/>
      <c r="AJ19" s="1416"/>
      <c r="AK19" s="586"/>
      <c r="AL19" s="586"/>
      <c r="AM19" s="586"/>
    </row>
    <row r="20" spans="2:39" ht="26.25" customHeight="1">
      <c r="B20" s="1495" t="s">
        <v>517</v>
      </c>
      <c r="C20" s="1498"/>
      <c r="D20" s="1498"/>
      <c r="E20" s="617">
        <v>75</v>
      </c>
      <c r="F20" s="631">
        <v>-1</v>
      </c>
      <c r="G20" s="632">
        <f t="shared" ref="G20:G30" si="0">SUM(E20:F20)</f>
        <v>74</v>
      </c>
      <c r="H20" s="617">
        <v>63</v>
      </c>
      <c r="I20" s="631">
        <v>-5</v>
      </c>
      <c r="J20" s="632">
        <v>59</v>
      </c>
      <c r="K20" s="617">
        <v>38</v>
      </c>
      <c r="L20" s="631">
        <v>-10</v>
      </c>
      <c r="M20" s="632">
        <v>28</v>
      </c>
      <c r="N20" s="617">
        <v>37</v>
      </c>
      <c r="O20" s="631">
        <v>-13</v>
      </c>
      <c r="P20" s="632">
        <v>24</v>
      </c>
      <c r="Q20" s="588"/>
      <c r="R20" s="1495" t="s">
        <v>517</v>
      </c>
      <c r="S20" s="1498"/>
      <c r="T20" s="1505"/>
      <c r="U20" s="617">
        <v>34</v>
      </c>
      <c r="V20" s="631">
        <v>-12</v>
      </c>
      <c r="W20" s="632">
        <v>22</v>
      </c>
      <c r="X20" s="617">
        <v>87</v>
      </c>
      <c r="Y20" s="631">
        <v>-3</v>
      </c>
      <c r="Z20" s="632">
        <v>84</v>
      </c>
      <c r="AA20" s="617">
        <v>88</v>
      </c>
      <c r="AB20" s="631">
        <v>-4</v>
      </c>
      <c r="AC20" s="632">
        <v>84</v>
      </c>
      <c r="AD20" s="617">
        <v>73</v>
      </c>
      <c r="AE20" s="631">
        <v>-42</v>
      </c>
      <c r="AF20" s="632">
        <f>AD20+AE20</f>
        <v>31</v>
      </c>
      <c r="AH20" s="1481"/>
      <c r="AI20" s="1481"/>
      <c r="AJ20" s="1481"/>
      <c r="AK20" s="1109"/>
      <c r="AL20" s="1110"/>
      <c r="AM20" s="1110"/>
    </row>
    <row r="21" spans="2:39" ht="26.25" customHeight="1">
      <c r="B21" s="1469" t="s">
        <v>518</v>
      </c>
      <c r="C21" s="1470"/>
      <c r="D21" s="1470"/>
      <c r="E21" s="620">
        <v>34</v>
      </c>
      <c r="F21" s="633">
        <v>-3</v>
      </c>
      <c r="G21" s="632">
        <f t="shared" si="0"/>
        <v>31</v>
      </c>
      <c r="H21" s="620">
        <v>47</v>
      </c>
      <c r="I21" s="633">
        <v>-5</v>
      </c>
      <c r="J21" s="632">
        <f t="shared" ref="J21:J29" si="1">SUM(H21:I21)</f>
        <v>42</v>
      </c>
      <c r="K21" s="620">
        <v>30</v>
      </c>
      <c r="L21" s="633">
        <v>-18</v>
      </c>
      <c r="M21" s="632">
        <v>12</v>
      </c>
      <c r="N21" s="620">
        <v>31</v>
      </c>
      <c r="O21" s="633">
        <v>-10</v>
      </c>
      <c r="P21" s="632">
        <v>21</v>
      </c>
      <c r="Q21" s="588"/>
      <c r="R21" s="1469" t="s">
        <v>518</v>
      </c>
      <c r="S21" s="1470"/>
      <c r="T21" s="1471"/>
      <c r="U21" s="620">
        <v>27</v>
      </c>
      <c r="V21" s="633">
        <v>-10</v>
      </c>
      <c r="W21" s="632">
        <v>17</v>
      </c>
      <c r="X21" s="620">
        <v>60</v>
      </c>
      <c r="Y21" s="633">
        <v>-16</v>
      </c>
      <c r="Z21" s="632">
        <v>44</v>
      </c>
      <c r="AA21" s="620">
        <v>94</v>
      </c>
      <c r="AB21" s="633">
        <v>-24</v>
      </c>
      <c r="AC21" s="632">
        <v>70</v>
      </c>
      <c r="AD21" s="620">
        <v>55</v>
      </c>
      <c r="AE21" s="633">
        <v>-29</v>
      </c>
      <c r="AF21" s="632">
        <f t="shared" ref="AF21:AF27" si="2">AD21+AE21</f>
        <v>26</v>
      </c>
      <c r="AH21" s="1481"/>
      <c r="AI21" s="1481"/>
      <c r="AJ21" s="1481"/>
      <c r="AK21" s="1109"/>
      <c r="AL21" s="1110"/>
      <c r="AM21" s="1110"/>
    </row>
    <row r="22" spans="2:39" ht="26.25" customHeight="1">
      <c r="B22" s="1469" t="s">
        <v>519</v>
      </c>
      <c r="C22" s="1470"/>
      <c r="D22" s="1470"/>
      <c r="E22" s="620">
        <v>43</v>
      </c>
      <c r="F22" s="633">
        <v>0</v>
      </c>
      <c r="G22" s="632">
        <f t="shared" si="0"/>
        <v>43</v>
      </c>
      <c r="H22" s="620">
        <v>55</v>
      </c>
      <c r="I22" s="633">
        <v>0</v>
      </c>
      <c r="J22" s="632">
        <f t="shared" si="1"/>
        <v>55</v>
      </c>
      <c r="K22" s="620">
        <v>71</v>
      </c>
      <c r="L22" s="633">
        <v>-1</v>
      </c>
      <c r="M22" s="632">
        <v>70</v>
      </c>
      <c r="N22" s="620">
        <v>85</v>
      </c>
      <c r="O22" s="633">
        <v>-3</v>
      </c>
      <c r="P22" s="632">
        <v>82</v>
      </c>
      <c r="Q22" s="588"/>
      <c r="R22" s="1469" t="s">
        <v>520</v>
      </c>
      <c r="S22" s="1470"/>
      <c r="T22" s="1471"/>
      <c r="U22" s="620">
        <v>182</v>
      </c>
      <c r="V22" s="633">
        <v>-32</v>
      </c>
      <c r="W22" s="632">
        <v>150</v>
      </c>
      <c r="X22" s="620">
        <v>163</v>
      </c>
      <c r="Y22" s="633">
        <v>-31</v>
      </c>
      <c r="Z22" s="632">
        <v>132</v>
      </c>
      <c r="AA22" s="620">
        <v>334</v>
      </c>
      <c r="AB22" s="633">
        <v>-240</v>
      </c>
      <c r="AC22" s="632">
        <v>94</v>
      </c>
      <c r="AD22" s="620">
        <v>427</v>
      </c>
      <c r="AE22" s="633">
        <v>-223</v>
      </c>
      <c r="AF22" s="632">
        <f t="shared" si="2"/>
        <v>204</v>
      </c>
      <c r="AH22" s="1481"/>
      <c r="AI22" s="1481"/>
      <c r="AJ22" s="1481"/>
      <c r="AK22" s="1109"/>
      <c r="AL22" s="1110"/>
      <c r="AM22" s="1110"/>
    </row>
    <row r="23" spans="2:39" ht="26.25" customHeight="1">
      <c r="B23" s="1469" t="s">
        <v>521</v>
      </c>
      <c r="C23" s="1470"/>
      <c r="D23" s="1470"/>
      <c r="E23" s="620">
        <v>106</v>
      </c>
      <c r="F23" s="633">
        <v>-143</v>
      </c>
      <c r="G23" s="632">
        <f t="shared" si="0"/>
        <v>-37</v>
      </c>
      <c r="H23" s="620">
        <v>114</v>
      </c>
      <c r="I23" s="633">
        <v>-14</v>
      </c>
      <c r="J23" s="632">
        <v>99</v>
      </c>
      <c r="K23" s="620">
        <v>103</v>
      </c>
      <c r="L23" s="633">
        <v>-41</v>
      </c>
      <c r="M23" s="632">
        <v>62</v>
      </c>
      <c r="N23" s="620">
        <v>100</v>
      </c>
      <c r="O23" s="633">
        <v>-32</v>
      </c>
      <c r="P23" s="632">
        <v>68</v>
      </c>
      <c r="Q23" s="588"/>
      <c r="R23" s="1469" t="s">
        <v>522</v>
      </c>
      <c r="S23" s="1470"/>
      <c r="T23" s="1471"/>
      <c r="U23" s="620">
        <v>60</v>
      </c>
      <c r="V23" s="633">
        <v>-62</v>
      </c>
      <c r="W23" s="632">
        <v>-2</v>
      </c>
      <c r="X23" s="620">
        <v>457</v>
      </c>
      <c r="Y23" s="633">
        <v>-86</v>
      </c>
      <c r="Z23" s="632">
        <v>371</v>
      </c>
      <c r="AA23" s="620">
        <v>728</v>
      </c>
      <c r="AB23" s="633">
        <v>-13</v>
      </c>
      <c r="AC23" s="632">
        <v>715</v>
      </c>
      <c r="AD23" s="620">
        <v>387</v>
      </c>
      <c r="AE23" s="633">
        <v>-3</v>
      </c>
      <c r="AF23" s="632">
        <f t="shared" si="2"/>
        <v>384</v>
      </c>
      <c r="AH23" s="1481"/>
      <c r="AI23" s="1481"/>
      <c r="AJ23" s="1481"/>
      <c r="AK23" s="1109"/>
      <c r="AL23" s="1110"/>
      <c r="AM23" s="1110"/>
    </row>
    <row r="24" spans="2:39" ht="26.25" customHeight="1">
      <c r="B24" s="1469" t="s">
        <v>523</v>
      </c>
      <c r="C24" s="1470"/>
      <c r="D24" s="1470"/>
      <c r="E24" s="620">
        <v>265</v>
      </c>
      <c r="F24" s="633">
        <v>-19</v>
      </c>
      <c r="G24" s="632">
        <f t="shared" si="0"/>
        <v>246</v>
      </c>
      <c r="H24" s="620">
        <v>322</v>
      </c>
      <c r="I24" s="633">
        <v>-4</v>
      </c>
      <c r="J24" s="632">
        <v>319</v>
      </c>
      <c r="K24" s="620">
        <v>224</v>
      </c>
      <c r="L24" s="633">
        <v>-11</v>
      </c>
      <c r="M24" s="632">
        <v>213</v>
      </c>
      <c r="N24" s="620">
        <v>60</v>
      </c>
      <c r="O24" s="633">
        <v>-62</v>
      </c>
      <c r="P24" s="632">
        <v>-2</v>
      </c>
      <c r="Q24" s="588"/>
      <c r="R24" s="1469" t="s">
        <v>482</v>
      </c>
      <c r="S24" s="1470"/>
      <c r="T24" s="1471"/>
      <c r="U24" s="620">
        <v>51</v>
      </c>
      <c r="V24" s="948">
        <v>0</v>
      </c>
      <c r="W24" s="632">
        <v>51</v>
      </c>
      <c r="X24" s="620">
        <v>114</v>
      </c>
      <c r="Y24" s="633">
        <v>-2</v>
      </c>
      <c r="Z24" s="632">
        <v>112</v>
      </c>
      <c r="AA24" s="620">
        <v>139</v>
      </c>
      <c r="AB24" s="633">
        <v>-1</v>
      </c>
      <c r="AC24" s="632">
        <v>138</v>
      </c>
      <c r="AD24" s="620">
        <v>104</v>
      </c>
      <c r="AE24" s="633">
        <v>-2</v>
      </c>
      <c r="AF24" s="632">
        <f t="shared" si="2"/>
        <v>102</v>
      </c>
      <c r="AH24" s="1481"/>
      <c r="AI24" s="1481"/>
      <c r="AJ24" s="1481"/>
      <c r="AK24" s="1109"/>
      <c r="AL24" s="1110"/>
      <c r="AM24" s="1110"/>
    </row>
    <row r="25" spans="2:39" ht="26.25" customHeight="1">
      <c r="B25" s="1469" t="s">
        <v>482</v>
      </c>
      <c r="C25" s="1470"/>
      <c r="D25" s="1470"/>
      <c r="E25" s="620">
        <v>85</v>
      </c>
      <c r="F25" s="633">
        <v>-9</v>
      </c>
      <c r="G25" s="632">
        <f t="shared" si="0"/>
        <v>76</v>
      </c>
      <c r="H25" s="620">
        <v>84</v>
      </c>
      <c r="I25" s="633">
        <v>-8</v>
      </c>
      <c r="J25" s="632">
        <v>75</v>
      </c>
      <c r="K25" s="620">
        <v>72</v>
      </c>
      <c r="L25" s="633">
        <v>-1</v>
      </c>
      <c r="M25" s="632">
        <v>71</v>
      </c>
      <c r="N25" s="620">
        <v>50</v>
      </c>
      <c r="O25" s="633">
        <v>0</v>
      </c>
      <c r="P25" s="632">
        <v>50</v>
      </c>
      <c r="Q25" s="588"/>
      <c r="R25" s="1469" t="s">
        <v>524</v>
      </c>
      <c r="S25" s="1470"/>
      <c r="T25" s="1471"/>
      <c r="U25" s="620">
        <v>85</v>
      </c>
      <c r="V25" s="633">
        <v>-17</v>
      </c>
      <c r="W25" s="632">
        <v>68</v>
      </c>
      <c r="X25" s="620">
        <v>99</v>
      </c>
      <c r="Y25" s="633">
        <v>-13</v>
      </c>
      <c r="Z25" s="632">
        <v>86</v>
      </c>
      <c r="AA25" s="620">
        <v>83</v>
      </c>
      <c r="AB25" s="633">
        <v>-15</v>
      </c>
      <c r="AC25" s="632">
        <v>68</v>
      </c>
      <c r="AD25" s="620">
        <v>119</v>
      </c>
      <c r="AE25" s="633">
        <v>-18</v>
      </c>
      <c r="AF25" s="632">
        <f t="shared" si="2"/>
        <v>101</v>
      </c>
      <c r="AH25" s="1481"/>
      <c r="AI25" s="1481"/>
      <c r="AJ25" s="1481"/>
      <c r="AK25" s="1109"/>
      <c r="AL25" s="1110"/>
      <c r="AM25" s="1110"/>
    </row>
    <row r="26" spans="2:39" ht="27" customHeight="1">
      <c r="B26" s="1469" t="s">
        <v>525</v>
      </c>
      <c r="C26" s="1470"/>
      <c r="D26" s="1470"/>
      <c r="E26" s="620">
        <v>84</v>
      </c>
      <c r="F26" s="633">
        <v>-7</v>
      </c>
      <c r="G26" s="632">
        <f t="shared" si="0"/>
        <v>77</v>
      </c>
      <c r="H26" s="620">
        <v>51</v>
      </c>
      <c r="I26" s="633">
        <v>-7</v>
      </c>
      <c r="J26" s="632">
        <f t="shared" si="1"/>
        <v>44</v>
      </c>
      <c r="K26" s="620">
        <v>45</v>
      </c>
      <c r="L26" s="633">
        <v>-14</v>
      </c>
      <c r="M26" s="632">
        <v>31</v>
      </c>
      <c r="N26" s="620">
        <v>77</v>
      </c>
      <c r="O26" s="633">
        <v>-5</v>
      </c>
      <c r="P26" s="632">
        <v>72</v>
      </c>
      <c r="Q26" s="588"/>
      <c r="R26" s="1514" t="s">
        <v>526</v>
      </c>
      <c r="S26" s="1515"/>
      <c r="T26" s="1516"/>
      <c r="U26" s="620">
        <v>73</v>
      </c>
      <c r="V26" s="633">
        <v>-21</v>
      </c>
      <c r="W26" s="632">
        <v>52</v>
      </c>
      <c r="X26" s="620">
        <v>74</v>
      </c>
      <c r="Y26" s="633">
        <v>-13</v>
      </c>
      <c r="Z26" s="632">
        <v>61</v>
      </c>
      <c r="AA26" s="620">
        <v>68</v>
      </c>
      <c r="AB26" s="633">
        <v>-33</v>
      </c>
      <c r="AC26" s="632">
        <v>35</v>
      </c>
      <c r="AD26" s="620">
        <v>147</v>
      </c>
      <c r="AE26" s="633">
        <v>-12</v>
      </c>
      <c r="AF26" s="632">
        <f t="shared" si="2"/>
        <v>135</v>
      </c>
      <c r="AH26" s="1416"/>
      <c r="AI26" s="1416"/>
      <c r="AJ26" s="1416"/>
      <c r="AK26" s="1109"/>
      <c r="AL26" s="1110"/>
      <c r="AM26" s="1110"/>
    </row>
    <row r="27" spans="2:39" ht="26.25" customHeight="1" thickBot="1">
      <c r="B27" s="1469" t="s">
        <v>527</v>
      </c>
      <c r="C27" s="1470"/>
      <c r="D27" s="1470"/>
      <c r="E27" s="620">
        <v>66</v>
      </c>
      <c r="F27" s="633">
        <v>-9</v>
      </c>
      <c r="G27" s="632">
        <f t="shared" si="0"/>
        <v>57</v>
      </c>
      <c r="H27" s="620">
        <v>67</v>
      </c>
      <c r="I27" s="633">
        <v>-11</v>
      </c>
      <c r="J27" s="632">
        <f t="shared" si="1"/>
        <v>56</v>
      </c>
      <c r="K27" s="620">
        <v>71</v>
      </c>
      <c r="L27" s="633">
        <v>-13</v>
      </c>
      <c r="M27" s="632">
        <v>58</v>
      </c>
      <c r="N27" s="620">
        <v>76</v>
      </c>
      <c r="O27" s="633">
        <v>-32</v>
      </c>
      <c r="P27" s="632">
        <v>44</v>
      </c>
      <c r="Q27" s="588"/>
      <c r="R27" s="1507" t="s">
        <v>594</v>
      </c>
      <c r="S27" s="1508"/>
      <c r="T27" s="1508"/>
      <c r="U27" s="623">
        <v>56</v>
      </c>
      <c r="V27" s="634">
        <v>-23</v>
      </c>
      <c r="W27" s="635">
        <v>33</v>
      </c>
      <c r="X27" s="623">
        <v>133</v>
      </c>
      <c r="Y27" s="634">
        <v>-16</v>
      </c>
      <c r="Z27" s="635">
        <v>117</v>
      </c>
      <c r="AA27" s="623">
        <v>81</v>
      </c>
      <c r="AB27" s="634">
        <v>-8</v>
      </c>
      <c r="AC27" s="635">
        <v>73</v>
      </c>
      <c r="AD27" s="1053">
        <v>58</v>
      </c>
      <c r="AE27" s="1054">
        <v>-28</v>
      </c>
      <c r="AF27" s="1055">
        <f t="shared" si="2"/>
        <v>30</v>
      </c>
      <c r="AG27" s="588"/>
      <c r="AH27" s="1481"/>
      <c r="AI27" s="1481"/>
      <c r="AJ27" s="1481"/>
      <c r="AK27" s="1109"/>
      <c r="AL27" s="1110"/>
      <c r="AM27" s="1110"/>
    </row>
    <row r="28" spans="2:39" ht="26.25" customHeight="1" thickTop="1">
      <c r="B28" s="1469" t="s">
        <v>528</v>
      </c>
      <c r="C28" s="1470"/>
      <c r="D28" s="1470"/>
      <c r="E28" s="620">
        <v>42</v>
      </c>
      <c r="F28" s="633">
        <v>0</v>
      </c>
      <c r="G28" s="632">
        <f t="shared" si="0"/>
        <v>42</v>
      </c>
      <c r="H28" s="620">
        <v>32</v>
      </c>
      <c r="I28" s="633">
        <v>0</v>
      </c>
      <c r="J28" s="632">
        <f t="shared" si="1"/>
        <v>32</v>
      </c>
      <c r="K28" s="620">
        <v>42</v>
      </c>
      <c r="L28" s="633">
        <v>0</v>
      </c>
      <c r="M28" s="632">
        <v>42</v>
      </c>
      <c r="N28" s="620">
        <v>31</v>
      </c>
      <c r="O28" s="633">
        <v>-1</v>
      </c>
      <c r="P28" s="632">
        <v>30</v>
      </c>
      <c r="Q28" s="588"/>
      <c r="R28" s="1477" t="s">
        <v>485</v>
      </c>
      <c r="S28" s="1488"/>
      <c r="T28" s="1489"/>
      <c r="U28" s="636">
        <v>568</v>
      </c>
      <c r="V28" s="637">
        <v>-177</v>
      </c>
      <c r="W28" s="638">
        <v>391</v>
      </c>
      <c r="X28" s="946">
        <v>1187</v>
      </c>
      <c r="Y28" s="637">
        <v>-180</v>
      </c>
      <c r="Z28" s="947">
        <v>1007</v>
      </c>
      <c r="AA28" s="946">
        <v>1615</v>
      </c>
      <c r="AB28" s="637">
        <v>-338</v>
      </c>
      <c r="AC28" s="947">
        <v>1277</v>
      </c>
      <c r="AD28" s="1056">
        <f>SUM(AD20:AD27)</f>
        <v>1370</v>
      </c>
      <c r="AE28" s="139">
        <f>SUM(AE20:AE27)</f>
        <v>-357</v>
      </c>
      <c r="AF28" s="1058">
        <f>AD28+AE28</f>
        <v>1013</v>
      </c>
      <c r="AG28" s="588"/>
      <c r="AH28" s="1481"/>
      <c r="AI28" s="1481"/>
      <c r="AJ28" s="1481"/>
      <c r="AK28" s="588"/>
      <c r="AL28" s="588"/>
      <c r="AM28" s="640"/>
    </row>
    <row r="29" spans="2:39" ht="26.25" customHeight="1" thickBot="1">
      <c r="B29" s="1507" t="s">
        <v>594</v>
      </c>
      <c r="C29" s="1508"/>
      <c r="D29" s="1508"/>
      <c r="E29" s="623">
        <v>9</v>
      </c>
      <c r="F29" s="634">
        <v>-9</v>
      </c>
      <c r="G29" s="635">
        <f t="shared" si="0"/>
        <v>0</v>
      </c>
      <c r="H29" s="623">
        <v>22</v>
      </c>
      <c r="I29" s="634">
        <v>-7</v>
      </c>
      <c r="J29" s="635">
        <f t="shared" si="1"/>
        <v>15</v>
      </c>
      <c r="K29" s="623">
        <v>16</v>
      </c>
      <c r="L29" s="634">
        <v>-9</v>
      </c>
      <c r="M29" s="635">
        <v>7</v>
      </c>
      <c r="N29" s="623">
        <v>13</v>
      </c>
      <c r="O29" s="634">
        <v>-19</v>
      </c>
      <c r="P29" s="635">
        <v>-6</v>
      </c>
      <c r="Q29" s="588"/>
      <c r="R29" s="586"/>
      <c r="S29" s="586"/>
      <c r="T29" s="586"/>
      <c r="U29" s="588"/>
      <c r="V29" s="588"/>
      <c r="W29" s="640"/>
      <c r="X29" s="588"/>
      <c r="Y29" s="588"/>
      <c r="Z29" s="640"/>
      <c r="AA29" s="588"/>
      <c r="AB29" s="588"/>
      <c r="AC29" s="588"/>
      <c r="AD29" s="588"/>
      <c r="AE29" s="588"/>
      <c r="AF29" s="588"/>
      <c r="AG29" s="588"/>
      <c r="AH29" s="588"/>
    </row>
    <row r="30" spans="2:39" ht="26.25" customHeight="1" thickTop="1">
      <c r="B30" s="1477" t="s">
        <v>485</v>
      </c>
      <c r="C30" s="1488"/>
      <c r="D30" s="1489"/>
      <c r="E30" s="636">
        <f>SUM(E20:E29)</f>
        <v>809</v>
      </c>
      <c r="F30" s="637">
        <f>SUM(F20:F29)</f>
        <v>-200</v>
      </c>
      <c r="G30" s="638">
        <f t="shared" si="0"/>
        <v>609</v>
      </c>
      <c r="H30" s="636">
        <v>857</v>
      </c>
      <c r="I30" s="637">
        <v>-62</v>
      </c>
      <c r="J30" s="638">
        <v>795</v>
      </c>
      <c r="K30" s="636">
        <v>712</v>
      </c>
      <c r="L30" s="637">
        <v>-118</v>
      </c>
      <c r="M30" s="638">
        <v>594</v>
      </c>
      <c r="N30" s="636">
        <v>560</v>
      </c>
      <c r="O30" s="637">
        <v>-177</v>
      </c>
      <c r="P30" s="638">
        <v>383</v>
      </c>
      <c r="Q30" s="588"/>
      <c r="R30" s="586"/>
      <c r="S30" s="586"/>
      <c r="T30" s="586"/>
      <c r="U30" s="588"/>
      <c r="V30" s="588"/>
      <c r="W30" s="640"/>
      <c r="X30" s="588"/>
      <c r="Y30" s="588"/>
      <c r="Z30" s="640"/>
      <c r="AA30" s="588"/>
      <c r="AB30" s="588"/>
      <c r="AC30" s="588"/>
      <c r="AD30" s="588"/>
      <c r="AE30" s="588"/>
      <c r="AF30" s="588"/>
      <c r="AG30" s="588"/>
      <c r="AH30" s="588"/>
    </row>
    <row r="31" spans="2:39" ht="20.65" customHeight="1">
      <c r="B31" s="1517" t="s">
        <v>683</v>
      </c>
      <c r="C31" s="1517"/>
      <c r="D31" s="1517"/>
      <c r="E31" s="1517"/>
      <c r="F31" s="1517"/>
      <c r="G31" s="1517"/>
      <c r="H31" s="1517"/>
      <c r="I31" s="1517"/>
      <c r="J31" s="1517"/>
      <c r="K31" s="1517"/>
      <c r="L31" s="1517"/>
      <c r="M31" s="1517"/>
      <c r="N31" s="1517"/>
      <c r="O31" s="1517"/>
      <c r="P31" s="1517"/>
      <c r="Q31" s="1517"/>
      <c r="R31" s="1517"/>
      <c r="S31" s="1517"/>
      <c r="T31" s="1517"/>
      <c r="U31" s="1517"/>
      <c r="V31" s="1517"/>
      <c r="W31" s="1517"/>
      <c r="X31" s="1517"/>
      <c r="Y31" s="1517"/>
      <c r="Z31" s="1517"/>
      <c r="AA31" s="980"/>
      <c r="AB31" s="588"/>
      <c r="AC31" s="588"/>
      <c r="AD31" s="588"/>
      <c r="AE31" s="588"/>
      <c r="AF31" s="588"/>
      <c r="AG31" s="588"/>
    </row>
    <row r="32" spans="2:39" ht="32.25" customHeight="1">
      <c r="B32" s="1517"/>
      <c r="C32" s="1517"/>
      <c r="D32" s="1517"/>
      <c r="E32" s="1517"/>
      <c r="F32" s="1517"/>
      <c r="G32" s="1517"/>
      <c r="H32" s="1517"/>
      <c r="I32" s="1517"/>
      <c r="J32" s="1517"/>
      <c r="K32" s="1517"/>
      <c r="L32" s="1517"/>
      <c r="M32" s="1517"/>
      <c r="N32" s="1517"/>
      <c r="O32" s="1517"/>
      <c r="P32" s="1517"/>
      <c r="Q32" s="1517"/>
      <c r="R32" s="1517"/>
      <c r="S32" s="1517"/>
      <c r="T32" s="1517"/>
      <c r="U32" s="1517"/>
      <c r="V32" s="1517"/>
      <c r="W32" s="1517"/>
      <c r="X32" s="1517"/>
      <c r="Y32" s="1517"/>
      <c r="Z32" s="1517"/>
      <c r="AA32" s="588"/>
      <c r="AB32" s="588"/>
      <c r="AC32" s="588"/>
      <c r="AD32" s="588"/>
      <c r="AE32" s="588"/>
      <c r="AF32" s="588"/>
      <c r="AG32" s="588"/>
    </row>
    <row r="33" spans="1:33" ht="32.25" customHeight="1">
      <c r="B33" s="1127"/>
      <c r="C33" s="1127"/>
      <c r="D33" s="1127"/>
      <c r="E33" s="1127"/>
      <c r="F33" s="1127"/>
      <c r="G33" s="1127"/>
      <c r="H33" s="1127"/>
      <c r="I33" s="1127"/>
      <c r="J33" s="1127"/>
      <c r="K33" s="1127"/>
      <c r="L33" s="1127"/>
      <c r="M33" s="1127"/>
      <c r="N33" s="1127"/>
      <c r="O33" s="1127"/>
      <c r="P33" s="1127"/>
      <c r="Q33" s="1127"/>
      <c r="R33" s="87" t="s">
        <v>40</v>
      </c>
      <c r="S33" s="1127"/>
      <c r="T33" s="1127"/>
      <c r="U33" s="1127"/>
      <c r="V33" s="1127"/>
      <c r="W33" s="1127"/>
      <c r="X33" s="1127"/>
      <c r="Y33" s="1127"/>
      <c r="Z33" s="1127"/>
      <c r="AA33" s="588"/>
      <c r="AB33" s="588"/>
      <c r="AC33" s="588"/>
      <c r="AD33" s="588"/>
      <c r="AE33" s="588"/>
      <c r="AF33" s="588"/>
      <c r="AG33" s="588"/>
    </row>
    <row r="34" spans="1:33" ht="18.75" customHeight="1">
      <c r="B34" s="1482"/>
      <c r="C34" s="1483"/>
      <c r="D34" s="1463" t="s">
        <v>548</v>
      </c>
      <c r="E34" s="1464"/>
      <c r="F34" s="1465"/>
      <c r="G34" s="1463" t="s">
        <v>549</v>
      </c>
      <c r="H34" s="1464"/>
      <c r="I34" s="1465"/>
      <c r="J34" s="1463" t="s">
        <v>550</v>
      </c>
      <c r="K34" s="1464"/>
      <c r="L34" s="1465"/>
      <c r="M34" s="1463" t="s">
        <v>551</v>
      </c>
      <c r="N34" s="1464"/>
      <c r="O34" s="1465"/>
      <c r="P34" s="1463" t="s">
        <v>604</v>
      </c>
      <c r="Q34" s="1464"/>
      <c r="R34" s="1465"/>
      <c r="S34" s="1519"/>
      <c r="T34" s="1480"/>
      <c r="U34" s="1480"/>
      <c r="V34" s="1480"/>
      <c r="W34" s="1480"/>
      <c r="X34" s="1480"/>
      <c r="Y34" s="1480"/>
      <c r="Z34" s="1480"/>
      <c r="AA34" s="1480"/>
    </row>
    <row r="35" spans="1:33" ht="18" customHeight="1">
      <c r="B35" s="1484"/>
      <c r="C35" s="1485"/>
      <c r="D35" s="1466"/>
      <c r="E35" s="1467"/>
      <c r="F35" s="1468"/>
      <c r="G35" s="1466"/>
      <c r="H35" s="1467"/>
      <c r="I35" s="1468"/>
      <c r="J35" s="1466"/>
      <c r="K35" s="1467"/>
      <c r="L35" s="1468"/>
      <c r="M35" s="1466"/>
      <c r="N35" s="1467"/>
      <c r="O35" s="1468"/>
      <c r="P35" s="1466"/>
      <c r="Q35" s="1467"/>
      <c r="R35" s="1468"/>
      <c r="S35" s="1519"/>
      <c r="T35" s="1480"/>
      <c r="U35" s="1480"/>
      <c r="V35" s="1480"/>
      <c r="W35" s="1480"/>
      <c r="X35" s="1480"/>
      <c r="Y35" s="1480"/>
      <c r="Z35" s="1480"/>
      <c r="AA35" s="1480"/>
    </row>
    <row r="36" spans="1:33" ht="21" customHeight="1">
      <c r="B36" s="1486"/>
      <c r="C36" s="1487"/>
      <c r="D36" s="5" t="s">
        <v>578</v>
      </c>
      <c r="E36" s="3" t="s">
        <v>579</v>
      </c>
      <c r="F36" s="4" t="s">
        <v>485</v>
      </c>
      <c r="G36" s="5" t="s">
        <v>578</v>
      </c>
      <c r="H36" s="3" t="s">
        <v>579</v>
      </c>
      <c r="I36" s="4" t="s">
        <v>485</v>
      </c>
      <c r="J36" s="5" t="s">
        <v>578</v>
      </c>
      <c r="K36" s="3" t="s">
        <v>579</v>
      </c>
      <c r="L36" s="4" t="s">
        <v>485</v>
      </c>
      <c r="M36" s="5" t="s">
        <v>578</v>
      </c>
      <c r="N36" s="3" t="s">
        <v>579</v>
      </c>
      <c r="O36" s="4" t="s">
        <v>485</v>
      </c>
      <c r="P36" s="5" t="s">
        <v>578</v>
      </c>
      <c r="Q36" s="3" t="s">
        <v>579</v>
      </c>
      <c r="R36" s="4" t="s">
        <v>485</v>
      </c>
      <c r="S36" s="1073"/>
      <c r="T36" s="586"/>
      <c r="U36" s="586"/>
      <c r="V36" s="586"/>
      <c r="W36" s="586"/>
      <c r="X36" s="586"/>
      <c r="Y36" s="586"/>
      <c r="Z36" s="586"/>
      <c r="AA36" s="586"/>
    </row>
    <row r="37" spans="1:33" ht="26.25" customHeight="1">
      <c r="B37" s="1495" t="s">
        <v>605</v>
      </c>
      <c r="C37" s="1496"/>
      <c r="D37" s="132">
        <v>94</v>
      </c>
      <c r="E37" s="130">
        <v>-38</v>
      </c>
      <c r="F37" s="131">
        <v>56</v>
      </c>
      <c r="G37" s="132">
        <v>92</v>
      </c>
      <c r="H37" s="130">
        <v>-8</v>
      </c>
      <c r="I37" s="131">
        <v>84</v>
      </c>
      <c r="J37" s="132">
        <v>117</v>
      </c>
      <c r="K37" s="130">
        <v>-12</v>
      </c>
      <c r="L37" s="131">
        <v>105</v>
      </c>
      <c r="M37" s="597">
        <v>136</v>
      </c>
      <c r="N37" s="598">
        <v>-10</v>
      </c>
      <c r="O37" s="599">
        <v>126</v>
      </c>
      <c r="P37" s="597">
        <v>167</v>
      </c>
      <c r="Q37" s="598">
        <v>-6</v>
      </c>
      <c r="R37" s="599">
        <v>161</v>
      </c>
      <c r="S37" s="945"/>
      <c r="T37" s="588"/>
      <c r="U37" s="588"/>
      <c r="V37" s="611"/>
      <c r="W37" s="611"/>
      <c r="X37" s="611"/>
      <c r="Y37" s="611"/>
      <c r="Z37" s="611"/>
      <c r="AA37" s="611"/>
    </row>
    <row r="38" spans="1:33" ht="26.25" customHeight="1">
      <c r="B38" s="1469" t="s">
        <v>606</v>
      </c>
      <c r="C38" s="1518"/>
      <c r="D38" s="135">
        <v>200</v>
      </c>
      <c r="E38" s="133">
        <v>-128</v>
      </c>
      <c r="F38" s="134">
        <v>72</v>
      </c>
      <c r="G38" s="135">
        <v>259</v>
      </c>
      <c r="H38" s="133">
        <v>-222</v>
      </c>
      <c r="I38" s="134">
        <v>37</v>
      </c>
      <c r="J38" s="135">
        <v>223</v>
      </c>
      <c r="K38" s="133">
        <v>-240</v>
      </c>
      <c r="L38" s="134">
        <v>-17</v>
      </c>
      <c r="M38" s="606">
        <v>196</v>
      </c>
      <c r="N38" s="607">
        <v>-247</v>
      </c>
      <c r="O38" s="608">
        <v>-51</v>
      </c>
      <c r="P38" s="606">
        <v>321</v>
      </c>
      <c r="Q38" s="607">
        <v>-185</v>
      </c>
      <c r="R38" s="608">
        <v>136</v>
      </c>
      <c r="S38" s="945"/>
      <c r="T38" s="588"/>
      <c r="U38" s="588"/>
      <c r="V38" s="611"/>
      <c r="W38" s="611"/>
      <c r="X38" s="611"/>
      <c r="Y38" s="611"/>
      <c r="Z38" s="611"/>
      <c r="AA38" s="611"/>
    </row>
    <row r="39" spans="1:33" ht="26.25" customHeight="1">
      <c r="B39" s="1469" t="s">
        <v>607</v>
      </c>
      <c r="C39" s="1518"/>
      <c r="D39" s="135">
        <v>181</v>
      </c>
      <c r="E39" s="133">
        <v>-26</v>
      </c>
      <c r="F39" s="134">
        <v>155</v>
      </c>
      <c r="G39" s="135">
        <v>173</v>
      </c>
      <c r="H39" s="133">
        <v>-7</v>
      </c>
      <c r="I39" s="134">
        <v>166</v>
      </c>
      <c r="J39" s="135">
        <v>232</v>
      </c>
      <c r="K39" s="133">
        <v>-7</v>
      </c>
      <c r="L39" s="134">
        <v>225</v>
      </c>
      <c r="M39" s="606">
        <v>129</v>
      </c>
      <c r="N39" s="607">
        <v>0</v>
      </c>
      <c r="O39" s="608">
        <v>129</v>
      </c>
      <c r="P39" s="606">
        <v>127</v>
      </c>
      <c r="Q39" s="607">
        <v>-1</v>
      </c>
      <c r="R39" s="608">
        <v>126</v>
      </c>
      <c r="S39" s="945"/>
      <c r="T39" s="588"/>
      <c r="U39" s="588"/>
      <c r="V39" s="611"/>
      <c r="W39" s="611"/>
      <c r="X39" s="611"/>
      <c r="Y39" s="611"/>
      <c r="Z39" s="611"/>
      <c r="AA39" s="611"/>
    </row>
    <row r="40" spans="1:33" ht="26.25" customHeight="1" thickBot="1">
      <c r="B40" s="1497" t="s">
        <v>608</v>
      </c>
      <c r="C40" s="1485"/>
      <c r="D40" s="138">
        <v>82</v>
      </c>
      <c r="E40" s="136">
        <v>-75</v>
      </c>
      <c r="F40" s="137">
        <v>7</v>
      </c>
      <c r="G40" s="138">
        <v>148</v>
      </c>
      <c r="H40" s="136">
        <v>-18</v>
      </c>
      <c r="I40" s="137">
        <v>130</v>
      </c>
      <c r="J40" s="138">
        <v>64</v>
      </c>
      <c r="K40" s="136">
        <v>-25</v>
      </c>
      <c r="L40" s="137">
        <v>39</v>
      </c>
      <c r="M40" s="600">
        <v>86</v>
      </c>
      <c r="N40" s="601">
        <v>-14</v>
      </c>
      <c r="O40" s="602">
        <v>72</v>
      </c>
      <c r="P40" s="600">
        <v>45</v>
      </c>
      <c r="Q40" s="601">
        <v>-19</v>
      </c>
      <c r="R40" s="602">
        <v>26</v>
      </c>
      <c r="S40" s="945"/>
      <c r="T40" s="588"/>
      <c r="U40" s="588"/>
      <c r="V40" s="611"/>
      <c r="W40" s="611"/>
      <c r="X40" s="611"/>
      <c r="Y40" s="611"/>
      <c r="Z40" s="611"/>
      <c r="AA40" s="611"/>
    </row>
    <row r="41" spans="1:33" ht="26.25" customHeight="1" thickTop="1">
      <c r="B41" s="1477" t="s">
        <v>564</v>
      </c>
      <c r="C41" s="1478"/>
      <c r="D41" s="141">
        <v>557</v>
      </c>
      <c r="E41" s="139">
        <v>-267</v>
      </c>
      <c r="F41" s="140">
        <v>290</v>
      </c>
      <c r="G41" s="141">
        <v>672</v>
      </c>
      <c r="H41" s="139">
        <v>-255</v>
      </c>
      <c r="I41" s="140">
        <v>417</v>
      </c>
      <c r="J41" s="141">
        <v>636</v>
      </c>
      <c r="K41" s="139">
        <v>-284</v>
      </c>
      <c r="L41" s="140">
        <v>352</v>
      </c>
      <c r="M41" s="603">
        <v>547</v>
      </c>
      <c r="N41" s="604">
        <v>-271</v>
      </c>
      <c r="O41" s="605">
        <v>276</v>
      </c>
      <c r="P41" s="603">
        <v>660</v>
      </c>
      <c r="Q41" s="604">
        <v>-211</v>
      </c>
      <c r="R41" s="605">
        <v>449</v>
      </c>
      <c r="S41" s="945"/>
      <c r="T41" s="588"/>
      <c r="U41" s="588"/>
      <c r="V41" s="611"/>
      <c r="W41" s="611"/>
      <c r="X41" s="611"/>
      <c r="Y41" s="611"/>
      <c r="Z41" s="611"/>
      <c r="AA41" s="611"/>
    </row>
    <row r="42" spans="1:33" ht="20.65" customHeight="1">
      <c r="B42" s="672" t="s">
        <v>609</v>
      </c>
      <c r="C42" s="629"/>
      <c r="D42" s="639"/>
      <c r="E42" s="639"/>
      <c r="F42" s="640"/>
      <c r="G42" s="588"/>
      <c r="H42" s="588"/>
      <c r="I42" s="588"/>
      <c r="J42" s="588"/>
      <c r="K42" s="588"/>
      <c r="L42" s="588"/>
      <c r="M42" s="588"/>
      <c r="N42" s="588"/>
      <c r="O42" s="588"/>
      <c r="P42" s="588"/>
      <c r="Q42" s="588"/>
      <c r="R42" s="588"/>
      <c r="S42" s="588"/>
      <c r="T42" s="588"/>
      <c r="U42" s="588"/>
      <c r="V42" s="588"/>
      <c r="W42" s="588"/>
      <c r="X42" s="588"/>
      <c r="Y42" s="588"/>
      <c r="Z42" s="588"/>
      <c r="AA42" s="588"/>
      <c r="AB42" s="588"/>
      <c r="AC42" s="588"/>
      <c r="AD42" s="588"/>
      <c r="AE42" s="588"/>
      <c r="AF42" s="588"/>
      <c r="AG42" s="588"/>
    </row>
    <row r="43" spans="1:33" ht="20.65" customHeight="1">
      <c r="B43" s="672" t="s">
        <v>610</v>
      </c>
      <c r="C43" s="629"/>
      <c r="D43" s="639"/>
      <c r="E43" s="639"/>
      <c r="F43" s="640"/>
      <c r="G43" s="588"/>
      <c r="H43" s="588"/>
      <c r="I43" s="588"/>
      <c r="J43" s="588"/>
      <c r="K43" s="588"/>
      <c r="L43" s="588"/>
      <c r="M43" s="588"/>
      <c r="N43" s="588"/>
      <c r="O43" s="588"/>
      <c r="P43" s="588"/>
      <c r="Q43" s="588"/>
      <c r="R43" s="588"/>
      <c r="S43" s="588"/>
      <c r="T43" s="588"/>
      <c r="U43" s="588"/>
      <c r="V43" s="588"/>
      <c r="W43" s="588"/>
      <c r="X43" s="588"/>
      <c r="Y43" s="588"/>
      <c r="Z43" s="588"/>
      <c r="AA43" s="588"/>
      <c r="AB43" s="588"/>
      <c r="AC43" s="588"/>
      <c r="AD43" s="588"/>
      <c r="AE43" s="588"/>
      <c r="AF43" s="588"/>
      <c r="AG43" s="588"/>
    </row>
    <row r="44" spans="1:33" ht="22.5" customHeight="1">
      <c r="B44" s="586"/>
      <c r="C44" s="587"/>
      <c r="D44" s="588"/>
      <c r="E44" s="588"/>
      <c r="F44" s="588"/>
      <c r="G44" s="588"/>
      <c r="H44" s="588"/>
      <c r="I44" s="588"/>
      <c r="J44" s="588"/>
      <c r="K44" s="588"/>
      <c r="L44" s="588"/>
      <c r="M44" s="588"/>
      <c r="N44" s="588"/>
      <c r="O44" s="588"/>
      <c r="P44" s="588"/>
      <c r="Q44" s="588"/>
      <c r="R44" s="588"/>
      <c r="S44" s="588"/>
      <c r="T44" s="588"/>
      <c r="U44" s="588"/>
      <c r="V44" s="588"/>
      <c r="W44" s="588"/>
      <c r="X44" s="588"/>
      <c r="Y44" s="588"/>
      <c r="Z44" s="588"/>
      <c r="AA44" s="588"/>
      <c r="AB44" s="588"/>
      <c r="AC44" s="588"/>
      <c r="AD44" s="588"/>
      <c r="AE44" s="588"/>
      <c r="AF44" s="588"/>
      <c r="AG44" s="588"/>
    </row>
    <row r="45" spans="1:33" ht="26.25" customHeight="1">
      <c r="B45" s="668"/>
      <c r="C45" s="668"/>
      <c r="D45" s="668"/>
      <c r="E45" s="668"/>
      <c r="F45" s="668"/>
      <c r="G45" s="668"/>
      <c r="H45" s="668"/>
      <c r="I45" s="668"/>
      <c r="J45" s="668"/>
      <c r="K45" s="668"/>
      <c r="L45" s="668"/>
      <c r="M45" s="668"/>
      <c r="N45" s="668"/>
      <c r="O45" s="668"/>
      <c r="P45" s="668"/>
      <c r="Q45" s="668"/>
      <c r="R45" s="668"/>
      <c r="S45" s="588"/>
      <c r="T45" s="588"/>
      <c r="U45" s="588"/>
      <c r="V45" s="588"/>
      <c r="W45" s="588"/>
      <c r="X45" s="588"/>
      <c r="Y45" s="588"/>
      <c r="Z45" s="588"/>
      <c r="AA45" s="588"/>
      <c r="AB45" s="588"/>
      <c r="AC45" s="588"/>
      <c r="AD45" s="588"/>
      <c r="AE45" s="588"/>
      <c r="AF45" s="588"/>
      <c r="AG45" s="588"/>
    </row>
    <row r="46" spans="1:33" ht="21" customHeight="1">
      <c r="A46" s="21" t="s">
        <v>611</v>
      </c>
      <c r="B46" s="21"/>
      <c r="C46" s="21"/>
    </row>
    <row r="47" spans="1:33">
      <c r="X47" s="87"/>
      <c r="AA47" s="87"/>
      <c r="AD47" s="87"/>
      <c r="AG47" s="87" t="s">
        <v>40</v>
      </c>
    </row>
    <row r="48" spans="1:33" ht="18.75" customHeight="1">
      <c r="B48" s="1482"/>
      <c r="C48" s="1483"/>
      <c r="D48" s="1463" t="s">
        <v>568</v>
      </c>
      <c r="E48" s="1464"/>
      <c r="F48" s="1465"/>
      <c r="G48" s="1463" t="s">
        <v>569</v>
      </c>
      <c r="H48" s="1464"/>
      <c r="I48" s="1465"/>
      <c r="J48" s="1463" t="s">
        <v>570</v>
      </c>
      <c r="K48" s="1464"/>
      <c r="L48" s="1465"/>
      <c r="M48" s="1463" t="s">
        <v>571</v>
      </c>
      <c r="N48" s="1464"/>
      <c r="O48" s="1465"/>
      <c r="P48" s="1463" t="s">
        <v>572</v>
      </c>
      <c r="Q48" s="1464"/>
      <c r="R48" s="1465"/>
      <c r="S48" s="1463" t="s">
        <v>573</v>
      </c>
      <c r="T48" s="1464"/>
      <c r="U48" s="1465"/>
      <c r="V48" s="1463" t="s">
        <v>574</v>
      </c>
      <c r="W48" s="1464"/>
      <c r="X48" s="1465"/>
      <c r="Y48" s="1463" t="s">
        <v>575</v>
      </c>
      <c r="Z48" s="1464"/>
      <c r="AA48" s="1465"/>
      <c r="AB48" s="1463" t="s">
        <v>576</v>
      </c>
      <c r="AC48" s="1464"/>
      <c r="AD48" s="1465"/>
      <c r="AE48" s="1463" t="s">
        <v>548</v>
      </c>
      <c r="AF48" s="1464"/>
      <c r="AG48" s="1465"/>
    </row>
    <row r="49" spans="2:33" ht="18" customHeight="1">
      <c r="B49" s="1484"/>
      <c r="C49" s="1485"/>
      <c r="D49" s="1466"/>
      <c r="E49" s="1467"/>
      <c r="F49" s="1468"/>
      <c r="G49" s="1466"/>
      <c r="H49" s="1467"/>
      <c r="I49" s="1468"/>
      <c r="J49" s="1466"/>
      <c r="K49" s="1467"/>
      <c r="L49" s="1468"/>
      <c r="M49" s="1466"/>
      <c r="N49" s="1467"/>
      <c r="O49" s="1468"/>
      <c r="P49" s="1466"/>
      <c r="Q49" s="1467"/>
      <c r="R49" s="1468"/>
      <c r="S49" s="1466"/>
      <c r="T49" s="1467"/>
      <c r="U49" s="1468"/>
      <c r="V49" s="1466"/>
      <c r="W49" s="1467"/>
      <c r="X49" s="1468"/>
      <c r="Y49" s="1466"/>
      <c r="Z49" s="1467"/>
      <c r="AA49" s="1468"/>
      <c r="AB49" s="1466"/>
      <c r="AC49" s="1467"/>
      <c r="AD49" s="1468"/>
      <c r="AE49" s="1466"/>
      <c r="AF49" s="1467"/>
      <c r="AG49" s="1468"/>
    </row>
    <row r="50" spans="2:33" ht="21" customHeight="1">
      <c r="B50" s="1486"/>
      <c r="C50" s="1487"/>
      <c r="D50" s="2" t="s">
        <v>578</v>
      </c>
      <c r="E50" s="3" t="s">
        <v>579</v>
      </c>
      <c r="F50" s="4" t="s">
        <v>485</v>
      </c>
      <c r="G50" s="2" t="s">
        <v>578</v>
      </c>
      <c r="H50" s="3" t="s">
        <v>579</v>
      </c>
      <c r="I50" s="4" t="s">
        <v>485</v>
      </c>
      <c r="J50" s="5" t="s">
        <v>578</v>
      </c>
      <c r="K50" s="3" t="s">
        <v>579</v>
      </c>
      <c r="L50" s="4" t="s">
        <v>485</v>
      </c>
      <c r="M50" s="2" t="s">
        <v>578</v>
      </c>
      <c r="N50" s="3" t="s">
        <v>579</v>
      </c>
      <c r="O50" s="4" t="s">
        <v>485</v>
      </c>
      <c r="P50" s="5" t="s">
        <v>578</v>
      </c>
      <c r="Q50" s="3" t="s">
        <v>579</v>
      </c>
      <c r="R50" s="4" t="s">
        <v>485</v>
      </c>
      <c r="S50" s="5" t="s">
        <v>578</v>
      </c>
      <c r="T50" s="3" t="s">
        <v>579</v>
      </c>
      <c r="U50" s="4" t="s">
        <v>485</v>
      </c>
      <c r="V50" s="5" t="s">
        <v>578</v>
      </c>
      <c r="W50" s="3" t="s">
        <v>579</v>
      </c>
      <c r="X50" s="4" t="s">
        <v>485</v>
      </c>
      <c r="Y50" s="5" t="s">
        <v>578</v>
      </c>
      <c r="Z50" s="3" t="s">
        <v>579</v>
      </c>
      <c r="AA50" s="4" t="s">
        <v>485</v>
      </c>
      <c r="AB50" s="5" t="s">
        <v>578</v>
      </c>
      <c r="AC50" s="3" t="s">
        <v>579</v>
      </c>
      <c r="AD50" s="4" t="s">
        <v>485</v>
      </c>
      <c r="AE50" s="5" t="s">
        <v>578</v>
      </c>
      <c r="AF50" s="3" t="s">
        <v>579</v>
      </c>
      <c r="AG50" s="4" t="s">
        <v>485</v>
      </c>
    </row>
    <row r="51" spans="2:33" ht="26.25" customHeight="1">
      <c r="B51" s="1495" t="s">
        <v>605</v>
      </c>
      <c r="C51" s="1496"/>
      <c r="D51" s="132">
        <v>180</v>
      </c>
      <c r="E51" s="130">
        <v>-163</v>
      </c>
      <c r="F51" s="131">
        <v>17</v>
      </c>
      <c r="G51" s="132">
        <v>160</v>
      </c>
      <c r="H51" s="130">
        <v>-579</v>
      </c>
      <c r="I51" s="131">
        <v>-419</v>
      </c>
      <c r="J51" s="132">
        <v>168</v>
      </c>
      <c r="K51" s="130">
        <v>-42</v>
      </c>
      <c r="L51" s="131">
        <v>126</v>
      </c>
      <c r="M51" s="132">
        <v>229</v>
      </c>
      <c r="N51" s="130">
        <v>-61</v>
      </c>
      <c r="O51" s="131">
        <v>168</v>
      </c>
      <c r="P51" s="132">
        <v>126</v>
      </c>
      <c r="Q51" s="130">
        <v>-109</v>
      </c>
      <c r="R51" s="131">
        <v>17</v>
      </c>
      <c r="S51" s="132">
        <v>110</v>
      </c>
      <c r="T51" s="130">
        <v>-49</v>
      </c>
      <c r="U51" s="131">
        <v>61</v>
      </c>
      <c r="V51" s="132">
        <v>104</v>
      </c>
      <c r="W51" s="130">
        <v>-73</v>
      </c>
      <c r="X51" s="131">
        <v>31</v>
      </c>
      <c r="Y51" s="132">
        <v>74</v>
      </c>
      <c r="Z51" s="130">
        <v>-70</v>
      </c>
      <c r="AA51" s="131">
        <v>4</v>
      </c>
      <c r="AB51" s="132">
        <v>92</v>
      </c>
      <c r="AC51" s="130">
        <v>-58</v>
      </c>
      <c r="AD51" s="131">
        <v>34</v>
      </c>
      <c r="AE51" s="132">
        <v>88</v>
      </c>
      <c r="AF51" s="130">
        <v>-36</v>
      </c>
      <c r="AG51" s="131">
        <v>52</v>
      </c>
    </row>
    <row r="52" spans="2:33" ht="26.25" customHeight="1">
      <c r="B52" s="1469" t="s">
        <v>606</v>
      </c>
      <c r="C52" s="1518"/>
      <c r="D52" s="135">
        <v>171</v>
      </c>
      <c r="E52" s="133">
        <v>-209</v>
      </c>
      <c r="F52" s="134">
        <v>-38</v>
      </c>
      <c r="G52" s="135">
        <v>234</v>
      </c>
      <c r="H52" s="133">
        <v>-292</v>
      </c>
      <c r="I52" s="134">
        <v>-58</v>
      </c>
      <c r="J52" s="135">
        <v>403</v>
      </c>
      <c r="K52" s="133">
        <v>-57</v>
      </c>
      <c r="L52" s="134">
        <v>346</v>
      </c>
      <c r="M52" s="135">
        <v>457</v>
      </c>
      <c r="N52" s="133">
        <v>-45</v>
      </c>
      <c r="O52" s="134">
        <v>412</v>
      </c>
      <c r="P52" s="135">
        <v>474</v>
      </c>
      <c r="Q52" s="133">
        <v>-69</v>
      </c>
      <c r="R52" s="134">
        <v>405</v>
      </c>
      <c r="S52" s="135">
        <v>433</v>
      </c>
      <c r="T52" s="133">
        <v>-157</v>
      </c>
      <c r="U52" s="134">
        <v>276</v>
      </c>
      <c r="V52" s="135">
        <v>242</v>
      </c>
      <c r="W52" s="133">
        <v>-117</v>
      </c>
      <c r="X52" s="134">
        <v>125</v>
      </c>
      <c r="Y52" s="135">
        <v>398</v>
      </c>
      <c r="Z52" s="133">
        <v>-140</v>
      </c>
      <c r="AA52" s="134">
        <v>258</v>
      </c>
      <c r="AB52" s="135">
        <v>491</v>
      </c>
      <c r="AC52" s="133">
        <v>-86</v>
      </c>
      <c r="AD52" s="134">
        <v>405</v>
      </c>
      <c r="AE52" s="135">
        <v>217</v>
      </c>
      <c r="AF52" s="133">
        <v>-121</v>
      </c>
      <c r="AG52" s="134">
        <v>96</v>
      </c>
    </row>
    <row r="53" spans="2:33" ht="26.25" customHeight="1">
      <c r="B53" s="1469" t="s">
        <v>607</v>
      </c>
      <c r="C53" s="1518"/>
      <c r="D53" s="135">
        <v>68</v>
      </c>
      <c r="E53" s="133">
        <v>-9</v>
      </c>
      <c r="F53" s="134">
        <v>59</v>
      </c>
      <c r="G53" s="135">
        <v>111</v>
      </c>
      <c r="H53" s="133">
        <v>-76</v>
      </c>
      <c r="I53" s="134">
        <v>35</v>
      </c>
      <c r="J53" s="135">
        <v>166</v>
      </c>
      <c r="K53" s="133">
        <v>-33</v>
      </c>
      <c r="L53" s="134">
        <v>133</v>
      </c>
      <c r="M53" s="135">
        <v>198</v>
      </c>
      <c r="N53" s="133">
        <v>-26</v>
      </c>
      <c r="O53" s="134">
        <v>172</v>
      </c>
      <c r="P53" s="135">
        <v>217</v>
      </c>
      <c r="Q53" s="133">
        <v>-10</v>
      </c>
      <c r="R53" s="134">
        <v>207</v>
      </c>
      <c r="S53" s="135">
        <v>130</v>
      </c>
      <c r="T53" s="133">
        <v>-44</v>
      </c>
      <c r="U53" s="134">
        <v>86</v>
      </c>
      <c r="V53" s="135">
        <v>67</v>
      </c>
      <c r="W53" s="133">
        <v>-10</v>
      </c>
      <c r="X53" s="134">
        <v>57</v>
      </c>
      <c r="Y53" s="135">
        <v>111</v>
      </c>
      <c r="Z53" s="133">
        <v>-8</v>
      </c>
      <c r="AA53" s="134">
        <v>103</v>
      </c>
      <c r="AB53" s="135">
        <v>108</v>
      </c>
      <c r="AC53" s="133">
        <v>-1.0000000000000001E-9</v>
      </c>
      <c r="AD53" s="134">
        <v>108</v>
      </c>
      <c r="AE53" s="135">
        <v>174</v>
      </c>
      <c r="AF53" s="133">
        <v>-10</v>
      </c>
      <c r="AG53" s="134">
        <v>164</v>
      </c>
    </row>
    <row r="54" spans="2:33" ht="26.25" customHeight="1" thickBot="1">
      <c r="B54" s="1497" t="s">
        <v>608</v>
      </c>
      <c r="C54" s="1485"/>
      <c r="D54" s="138">
        <v>55</v>
      </c>
      <c r="E54" s="136">
        <v>-22</v>
      </c>
      <c r="F54" s="137">
        <v>33</v>
      </c>
      <c r="G54" s="138">
        <v>71</v>
      </c>
      <c r="H54" s="136">
        <v>-16</v>
      </c>
      <c r="I54" s="137">
        <v>55</v>
      </c>
      <c r="J54" s="138">
        <v>103</v>
      </c>
      <c r="K54" s="136">
        <v>-48</v>
      </c>
      <c r="L54" s="137">
        <v>55</v>
      </c>
      <c r="M54" s="138">
        <v>83</v>
      </c>
      <c r="N54" s="136">
        <v>-14</v>
      </c>
      <c r="O54" s="137">
        <v>69</v>
      </c>
      <c r="P54" s="138">
        <v>119</v>
      </c>
      <c r="Q54" s="136">
        <v>-18</v>
      </c>
      <c r="R54" s="137">
        <v>101</v>
      </c>
      <c r="S54" s="138">
        <v>67</v>
      </c>
      <c r="T54" s="136">
        <v>-106</v>
      </c>
      <c r="U54" s="137">
        <v>-39</v>
      </c>
      <c r="V54" s="138">
        <v>69</v>
      </c>
      <c r="W54" s="136">
        <v>-22</v>
      </c>
      <c r="X54" s="137">
        <v>47</v>
      </c>
      <c r="Y54" s="138">
        <v>137</v>
      </c>
      <c r="Z54" s="136">
        <v>-14</v>
      </c>
      <c r="AA54" s="137">
        <v>123</v>
      </c>
      <c r="AB54" s="138">
        <v>65</v>
      </c>
      <c r="AC54" s="136">
        <v>-61</v>
      </c>
      <c r="AD54" s="137">
        <v>4</v>
      </c>
      <c r="AE54" s="138">
        <v>80</v>
      </c>
      <c r="AF54" s="136">
        <v>-75</v>
      </c>
      <c r="AG54" s="137">
        <v>5</v>
      </c>
    </row>
    <row r="55" spans="2:33" ht="26.25" customHeight="1" thickTop="1">
      <c r="B55" s="1477" t="s">
        <v>564</v>
      </c>
      <c r="C55" s="1478"/>
      <c r="D55" s="141">
        <v>474</v>
      </c>
      <c r="E55" s="139">
        <v>-403</v>
      </c>
      <c r="F55" s="140">
        <v>71</v>
      </c>
      <c r="G55" s="141">
        <v>576</v>
      </c>
      <c r="H55" s="139">
        <v>-963</v>
      </c>
      <c r="I55" s="140">
        <v>-387</v>
      </c>
      <c r="J55" s="141">
        <v>840</v>
      </c>
      <c r="K55" s="139">
        <v>-180</v>
      </c>
      <c r="L55" s="140">
        <v>660</v>
      </c>
      <c r="M55" s="141">
        <v>967</v>
      </c>
      <c r="N55" s="139">
        <v>-146</v>
      </c>
      <c r="O55" s="140">
        <v>821</v>
      </c>
      <c r="P55" s="141">
        <v>936</v>
      </c>
      <c r="Q55" s="139">
        <v>-206</v>
      </c>
      <c r="R55" s="140">
        <v>730</v>
      </c>
      <c r="S55" s="141">
        <v>740</v>
      </c>
      <c r="T55" s="139">
        <v>-356</v>
      </c>
      <c r="U55" s="140">
        <v>384</v>
      </c>
      <c r="V55" s="141">
        <v>482</v>
      </c>
      <c r="W55" s="139">
        <v>-222</v>
      </c>
      <c r="X55" s="140">
        <v>260</v>
      </c>
      <c r="Y55" s="141">
        <v>720</v>
      </c>
      <c r="Z55" s="139">
        <v>-232</v>
      </c>
      <c r="AA55" s="140">
        <v>488</v>
      </c>
      <c r="AB55" s="141">
        <v>756</v>
      </c>
      <c r="AC55" s="139">
        <v>-205</v>
      </c>
      <c r="AD55" s="140">
        <v>551</v>
      </c>
      <c r="AE55" s="141">
        <v>559</v>
      </c>
      <c r="AF55" s="139">
        <v>-242</v>
      </c>
      <c r="AG55" s="140">
        <v>317</v>
      </c>
    </row>
  </sheetData>
  <mergeCells count="83">
    <mergeCell ref="AE48:AG49"/>
    <mergeCell ref="P48:R49"/>
    <mergeCell ref="S48:U49"/>
    <mergeCell ref="V48:X49"/>
    <mergeCell ref="B55:C55"/>
    <mergeCell ref="B53:C53"/>
    <mergeCell ref="J48:L49"/>
    <mergeCell ref="M48:O49"/>
    <mergeCell ref="B48:C50"/>
    <mergeCell ref="D48:F49"/>
    <mergeCell ref="B51:C51"/>
    <mergeCell ref="B52:C52"/>
    <mergeCell ref="G48:I49"/>
    <mergeCell ref="B54:C54"/>
    <mergeCell ref="B40:C40"/>
    <mergeCell ref="B41:C41"/>
    <mergeCell ref="B34:C36"/>
    <mergeCell ref="Y48:AA49"/>
    <mergeCell ref="AB48:AD49"/>
    <mergeCell ref="D34:F35"/>
    <mergeCell ref="P34:R35"/>
    <mergeCell ref="G34:I35"/>
    <mergeCell ref="J34:L35"/>
    <mergeCell ref="M34:O35"/>
    <mergeCell ref="B38:C38"/>
    <mergeCell ref="B39:C39"/>
    <mergeCell ref="S34:U35"/>
    <mergeCell ref="B37:C37"/>
    <mergeCell ref="B30:D30"/>
    <mergeCell ref="B31:Z32"/>
    <mergeCell ref="V34:X35"/>
    <mergeCell ref="Y34:AA35"/>
    <mergeCell ref="B25:D25"/>
    <mergeCell ref="B28:D28"/>
    <mergeCell ref="R27:T27"/>
    <mergeCell ref="R28:T28"/>
    <mergeCell ref="B27:D27"/>
    <mergeCell ref="B29:D29"/>
    <mergeCell ref="R24:T24"/>
    <mergeCell ref="R25:T25"/>
    <mergeCell ref="R26:T26"/>
    <mergeCell ref="B17:D19"/>
    <mergeCell ref="E17:G18"/>
    <mergeCell ref="H17:J18"/>
    <mergeCell ref="R17:T19"/>
    <mergeCell ref="K17:M18"/>
    <mergeCell ref="B26:D26"/>
    <mergeCell ref="R22:T22"/>
    <mergeCell ref="B22:D22"/>
    <mergeCell ref="B23:D23"/>
    <mergeCell ref="AH27:AJ27"/>
    <mergeCell ref="AH28:AJ28"/>
    <mergeCell ref="AH21:AJ21"/>
    <mergeCell ref="AH22:AJ22"/>
    <mergeCell ref="AH23:AJ23"/>
    <mergeCell ref="AH25:AJ25"/>
    <mergeCell ref="AH26:AJ26"/>
    <mergeCell ref="B14:D14"/>
    <mergeCell ref="AH17:AJ19"/>
    <mergeCell ref="AK17:AM18"/>
    <mergeCell ref="AH20:AJ20"/>
    <mergeCell ref="AH24:AJ24"/>
    <mergeCell ref="AD17:AF18"/>
    <mergeCell ref="N17:P18"/>
    <mergeCell ref="B21:D21"/>
    <mergeCell ref="R20:T20"/>
    <mergeCell ref="R21:T21"/>
    <mergeCell ref="B20:D20"/>
    <mergeCell ref="U17:W18"/>
    <mergeCell ref="R23:T23"/>
    <mergeCell ref="B24:D24"/>
    <mergeCell ref="X17:Z18"/>
    <mergeCell ref="AA17:AC18"/>
    <mergeCell ref="B9:D9"/>
    <mergeCell ref="B10:D10"/>
    <mergeCell ref="B11:D11"/>
    <mergeCell ref="B12:D12"/>
    <mergeCell ref="B13:D13"/>
    <mergeCell ref="B3:D5"/>
    <mergeCell ref="E3:G4"/>
    <mergeCell ref="B6:D6"/>
    <mergeCell ref="B7:D7"/>
    <mergeCell ref="B8:D8"/>
  </mergeCells>
  <phoneticPr fontId="2"/>
  <printOptions horizontalCentered="1"/>
  <pageMargins left="0.39370078740157483" right="0.43307086614173229" top="0.78740157480314965" bottom="0.39370078740157483" header="0.27559055118110237" footer="0.35433070866141736"/>
  <pageSetup paperSize="8" scale="46" fitToHeight="2"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18FE4-C9D2-4AC6-93EA-07FE77139B34}">
  <sheetPr>
    <pageSetUpPr fitToPage="1"/>
  </sheetPr>
  <dimension ref="A1:AG73"/>
  <sheetViews>
    <sheetView showGridLines="0" view="pageBreakPreview" topLeftCell="A2" zoomScale="70" zoomScaleNormal="70" zoomScaleSheetLayoutView="70" workbookViewId="0">
      <pane xSplit="2" ySplit="3" topLeftCell="C5" activePane="bottomRight" state="frozen"/>
      <selection activeCell="A2" sqref="A2"/>
      <selection pane="topRight" activeCell="C2" sqref="C2"/>
      <selection pane="bottomLeft" activeCell="A5" sqref="A5"/>
      <selection pane="bottomRight"/>
    </sheetView>
  </sheetViews>
  <sheetFormatPr defaultColWidth="9" defaultRowHeight="14.25"/>
  <cols>
    <col min="1" max="1" width="3.5" style="8" customWidth="1"/>
    <col min="2" max="2" width="36.5" style="18" customWidth="1"/>
    <col min="3" max="5" width="18.5" style="8" customWidth="1"/>
    <col min="6" max="6" width="1" style="8" customWidth="1"/>
    <col min="7" max="9" width="18.5" style="8" customWidth="1"/>
    <col min="10" max="10" width="1" style="8" customWidth="1"/>
    <col min="11" max="13" width="18.5" style="8" customWidth="1"/>
    <col min="14" max="14" width="1" style="8" customWidth="1"/>
    <col min="15" max="17" width="21.75" style="8" customWidth="1"/>
    <col min="18" max="18" width="1" style="8" customWidth="1"/>
    <col min="19" max="19" width="21.5" style="8" customWidth="1"/>
    <col min="20" max="21" width="21.75" style="8" customWidth="1"/>
    <col min="22" max="22" width="1" style="8" customWidth="1"/>
    <col min="23" max="25" width="21.75" style="8" customWidth="1"/>
    <col min="26" max="26" width="1" style="8" customWidth="1"/>
    <col min="27" max="29" width="21.75" style="8" customWidth="1"/>
    <col min="30" max="30" width="1.375" style="8" customWidth="1"/>
    <col min="31" max="32" width="21.75" style="8" customWidth="1"/>
    <col min="33" max="16384" width="9" style="8"/>
  </cols>
  <sheetData>
    <row r="1" spans="1:32" ht="21.75" customHeight="1">
      <c r="A1" s="52" t="s">
        <v>612</v>
      </c>
      <c r="B1" s="52"/>
      <c r="G1" s="19"/>
      <c r="I1" s="20"/>
      <c r="K1" s="20"/>
      <c r="L1" s="20"/>
      <c r="M1" s="20"/>
      <c r="N1" s="20"/>
      <c r="O1" s="20"/>
      <c r="T1" s="20"/>
      <c r="W1" s="20"/>
      <c r="AA1" s="20"/>
      <c r="AB1" s="20"/>
      <c r="AC1" s="20"/>
      <c r="AD1" s="20"/>
      <c r="AE1" s="20"/>
      <c r="AF1" s="20"/>
    </row>
    <row r="2" spans="1:32" ht="18">
      <c r="B2" s="21"/>
      <c r="G2" s="22"/>
      <c r="H2" s="23"/>
      <c r="I2" s="100"/>
      <c r="K2" s="100"/>
      <c r="L2" s="100"/>
      <c r="M2" s="168"/>
      <c r="N2" s="168"/>
      <c r="P2" s="168"/>
      <c r="Q2" s="168"/>
      <c r="T2" s="168"/>
      <c r="U2" s="168"/>
      <c r="W2" s="168"/>
      <c r="Y2" s="87"/>
      <c r="AA2" s="87"/>
      <c r="AB2" s="168"/>
      <c r="AC2" s="168"/>
      <c r="AD2" s="168"/>
      <c r="AF2" s="168" t="s">
        <v>142</v>
      </c>
    </row>
    <row r="3" spans="1:32" s="24" customFormat="1" ht="24.75" customHeight="1">
      <c r="B3" s="59"/>
      <c r="C3" s="1532" t="s">
        <v>613</v>
      </c>
      <c r="D3" s="1533"/>
      <c r="E3" s="1534"/>
      <c r="F3" s="207"/>
      <c r="G3" s="1528" t="s">
        <v>614</v>
      </c>
      <c r="H3" s="1529"/>
      <c r="I3" s="1530"/>
      <c r="K3" s="1525" t="s">
        <v>615</v>
      </c>
      <c r="L3" s="1526"/>
      <c r="M3" s="1527"/>
      <c r="N3" s="246"/>
      <c r="O3" s="1525" t="s">
        <v>616</v>
      </c>
      <c r="P3" s="1526"/>
      <c r="Q3" s="1527"/>
      <c r="S3" s="1528" t="s">
        <v>617</v>
      </c>
      <c r="T3" s="1529"/>
      <c r="U3" s="1530"/>
      <c r="W3" s="1525" t="s">
        <v>618</v>
      </c>
      <c r="X3" s="1526"/>
      <c r="Y3" s="1527"/>
      <c r="AA3" s="1520" t="s">
        <v>619</v>
      </c>
      <c r="AB3" s="1531"/>
      <c r="AC3" s="1521"/>
      <c r="AD3" s="1100"/>
      <c r="AE3" s="1520" t="s">
        <v>675</v>
      </c>
      <c r="AF3" s="1521"/>
    </row>
    <row r="4" spans="1:32" s="25" customFormat="1" ht="49.5" customHeight="1">
      <c r="B4" s="60"/>
      <c r="C4" s="269" t="s">
        <v>620</v>
      </c>
      <c r="D4" s="270" t="s">
        <v>621</v>
      </c>
      <c r="E4" s="271" t="s">
        <v>622</v>
      </c>
      <c r="F4" s="208"/>
      <c r="G4" s="272" t="s">
        <v>623</v>
      </c>
      <c r="H4" s="98" t="s">
        <v>624</v>
      </c>
      <c r="I4" s="99" t="s">
        <v>625</v>
      </c>
      <c r="K4" s="166" t="s">
        <v>626</v>
      </c>
      <c r="L4" s="98" t="s">
        <v>627</v>
      </c>
      <c r="M4" s="205" t="s">
        <v>628</v>
      </c>
      <c r="N4" s="247"/>
      <c r="O4" s="574" t="s">
        <v>629</v>
      </c>
      <c r="P4" s="591" t="s">
        <v>630</v>
      </c>
      <c r="Q4" s="205" t="s">
        <v>631</v>
      </c>
      <c r="S4" s="166" t="s">
        <v>632</v>
      </c>
      <c r="T4" s="591" t="s">
        <v>633</v>
      </c>
      <c r="U4" s="205" t="s">
        <v>634</v>
      </c>
      <c r="W4" s="574" t="s">
        <v>635</v>
      </c>
      <c r="X4" s="98" t="s">
        <v>636</v>
      </c>
      <c r="Y4" s="99" t="s">
        <v>637</v>
      </c>
      <c r="AA4" s="166" t="s">
        <v>638</v>
      </c>
      <c r="AB4" s="591" t="s">
        <v>639</v>
      </c>
      <c r="AC4" s="205" t="s">
        <v>652</v>
      </c>
      <c r="AD4" s="1101"/>
      <c r="AE4" s="166" t="s">
        <v>676</v>
      </c>
      <c r="AF4" s="205" t="s">
        <v>703</v>
      </c>
    </row>
    <row r="5" spans="1:32" s="53" customFormat="1" ht="30" customHeight="1">
      <c r="B5" s="61" t="s">
        <v>31</v>
      </c>
      <c r="C5" s="211">
        <v>485</v>
      </c>
      <c r="D5" s="215">
        <v>581</v>
      </c>
      <c r="E5" s="214">
        <v>788</v>
      </c>
      <c r="F5" s="206"/>
      <c r="G5" s="142">
        <v>895</v>
      </c>
      <c r="H5" s="105">
        <v>1015</v>
      </c>
      <c r="I5" s="106">
        <v>336</v>
      </c>
      <c r="K5" s="104">
        <v>137</v>
      </c>
      <c r="L5" s="105">
        <v>453</v>
      </c>
      <c r="M5" s="106" t="s">
        <v>22</v>
      </c>
      <c r="N5" s="232"/>
      <c r="O5" s="575" t="s">
        <v>22</v>
      </c>
      <c r="P5" s="199" t="s">
        <v>22</v>
      </c>
      <c r="Q5" s="143" t="s">
        <v>22</v>
      </c>
      <c r="S5" s="104" t="s">
        <v>22</v>
      </c>
      <c r="T5" s="609" t="s">
        <v>129</v>
      </c>
      <c r="U5" s="593" t="s">
        <v>129</v>
      </c>
      <c r="W5" s="575" t="s">
        <v>22</v>
      </c>
      <c r="X5" s="105" t="s">
        <v>22</v>
      </c>
      <c r="Y5" s="106" t="s">
        <v>22</v>
      </c>
      <c r="AA5" s="104" t="s">
        <v>22</v>
      </c>
      <c r="AB5" s="1039" t="s">
        <v>22</v>
      </c>
      <c r="AC5" s="1059" t="s">
        <v>22</v>
      </c>
      <c r="AD5" s="1099"/>
      <c r="AE5" s="1159" t="s">
        <v>678</v>
      </c>
      <c r="AF5" s="1160" t="s">
        <v>22</v>
      </c>
    </row>
    <row r="6" spans="1:32" s="54" customFormat="1" ht="25.5" customHeight="1">
      <c r="B6" s="62" t="s">
        <v>640</v>
      </c>
      <c r="C6" s="199">
        <v>-336</v>
      </c>
      <c r="D6" s="105">
        <v>-4125</v>
      </c>
      <c r="E6" s="106">
        <v>437</v>
      </c>
      <c r="F6" s="192"/>
      <c r="G6" s="104">
        <v>588</v>
      </c>
      <c r="H6" s="105">
        <v>627</v>
      </c>
      <c r="I6" s="106">
        <v>190</v>
      </c>
      <c r="K6" s="104">
        <v>88</v>
      </c>
      <c r="L6" s="105">
        <v>160</v>
      </c>
      <c r="M6" s="106">
        <v>-10</v>
      </c>
      <c r="N6" s="232"/>
      <c r="O6" s="575">
        <v>134</v>
      </c>
      <c r="P6" s="199">
        <v>273</v>
      </c>
      <c r="Q6" s="143">
        <v>331</v>
      </c>
      <c r="S6" s="104">
        <v>365</v>
      </c>
      <c r="T6" s="199">
        <v>408</v>
      </c>
      <c r="U6" s="143">
        <v>568</v>
      </c>
      <c r="W6" s="575">
        <v>704</v>
      </c>
      <c r="X6" s="105">
        <v>608</v>
      </c>
      <c r="Y6" s="106">
        <v>270</v>
      </c>
      <c r="AA6" s="104">
        <v>823</v>
      </c>
      <c r="AB6" s="199">
        <v>1112</v>
      </c>
      <c r="AC6" s="143">
        <v>1008</v>
      </c>
      <c r="AD6" s="192"/>
      <c r="AE6" s="104">
        <v>1106</v>
      </c>
      <c r="AF6" s="143">
        <v>453</v>
      </c>
    </row>
    <row r="7" spans="1:32" s="54" customFormat="1" ht="25.5" customHeight="1">
      <c r="B7" s="63" t="s">
        <v>475</v>
      </c>
      <c r="C7" s="199">
        <v>30770</v>
      </c>
      <c r="D7" s="105">
        <v>24485</v>
      </c>
      <c r="E7" s="106">
        <v>25217</v>
      </c>
      <c r="F7" s="192"/>
      <c r="G7" s="104">
        <v>26195</v>
      </c>
      <c r="H7" s="105">
        <v>26694</v>
      </c>
      <c r="I7" s="106">
        <v>23130</v>
      </c>
      <c r="K7" s="104">
        <v>21609</v>
      </c>
      <c r="L7" s="105">
        <v>21170</v>
      </c>
      <c r="M7" s="106">
        <v>21907</v>
      </c>
      <c r="N7" s="232"/>
      <c r="O7" s="575">
        <v>21501</v>
      </c>
      <c r="P7" s="199">
        <v>22202</v>
      </c>
      <c r="Q7" s="143">
        <v>22974</v>
      </c>
      <c r="S7" s="104">
        <v>20567</v>
      </c>
      <c r="T7" s="199">
        <v>21385</v>
      </c>
      <c r="U7" s="143">
        <v>23504</v>
      </c>
      <c r="W7" s="575">
        <v>22971</v>
      </c>
      <c r="X7" s="105">
        <v>22303</v>
      </c>
      <c r="Y7" s="106">
        <v>23001</v>
      </c>
      <c r="AA7" s="104">
        <v>26616.799999999999</v>
      </c>
      <c r="AB7" s="199">
        <v>26608</v>
      </c>
      <c r="AC7" s="143">
        <v>28869</v>
      </c>
      <c r="AD7" s="192"/>
      <c r="AE7" s="104">
        <v>30873</v>
      </c>
      <c r="AF7" s="143">
        <v>32494</v>
      </c>
    </row>
    <row r="8" spans="1:32" s="54" customFormat="1" ht="25.5" customHeight="1">
      <c r="B8" s="63" t="s">
        <v>641</v>
      </c>
      <c r="C8" s="199">
        <v>3162</v>
      </c>
      <c r="D8" s="105">
        <v>2802</v>
      </c>
      <c r="E8" s="106">
        <v>4270</v>
      </c>
      <c r="F8" s="192"/>
      <c r="G8" s="104">
        <v>4886</v>
      </c>
      <c r="H8" s="105">
        <v>4760</v>
      </c>
      <c r="I8" s="106">
        <v>3190</v>
      </c>
      <c r="K8" s="104">
        <v>3524</v>
      </c>
      <c r="L8" s="105">
        <v>3300</v>
      </c>
      <c r="M8" s="106">
        <v>3300</v>
      </c>
      <c r="N8" s="232"/>
      <c r="O8" s="575">
        <v>3826</v>
      </c>
      <c r="P8" s="199">
        <v>4599</v>
      </c>
      <c r="Q8" s="143">
        <v>5509</v>
      </c>
      <c r="S8" s="104">
        <v>5203</v>
      </c>
      <c r="T8" s="199">
        <v>5505</v>
      </c>
      <c r="U8" s="143">
        <v>5865</v>
      </c>
      <c r="W8" s="575">
        <v>6182</v>
      </c>
      <c r="X8" s="105">
        <v>5791.23</v>
      </c>
      <c r="Y8" s="106">
        <v>6191</v>
      </c>
      <c r="AA8" s="104">
        <v>7280.12</v>
      </c>
      <c r="AB8" s="199">
        <v>8377</v>
      </c>
      <c r="AC8" s="143">
        <v>9241</v>
      </c>
      <c r="AD8" s="192"/>
      <c r="AE8" s="104">
        <v>9690</v>
      </c>
      <c r="AF8" s="143">
        <v>9804</v>
      </c>
    </row>
    <row r="9" spans="1:32" s="54" customFormat="1" ht="25.5" customHeight="1">
      <c r="B9" s="63" t="s">
        <v>642</v>
      </c>
      <c r="C9" s="212">
        <v>10.3</v>
      </c>
      <c r="D9" s="145">
        <v>11.4</v>
      </c>
      <c r="E9" s="146">
        <v>16.899999999999999</v>
      </c>
      <c r="F9" s="209"/>
      <c r="G9" s="144">
        <v>18.7</v>
      </c>
      <c r="H9" s="145">
        <v>17.8</v>
      </c>
      <c r="I9" s="146">
        <v>13.8</v>
      </c>
      <c r="K9" s="144">
        <v>16.3</v>
      </c>
      <c r="L9" s="145">
        <v>15.6</v>
      </c>
      <c r="M9" s="146">
        <v>15.1</v>
      </c>
      <c r="N9" s="248"/>
      <c r="O9" s="576">
        <v>17.8</v>
      </c>
      <c r="P9" s="212">
        <v>20.7</v>
      </c>
      <c r="Q9" s="577">
        <v>24</v>
      </c>
      <c r="S9" s="144">
        <v>25.3</v>
      </c>
      <c r="T9" s="212">
        <v>25.7</v>
      </c>
      <c r="U9" s="577">
        <v>25</v>
      </c>
      <c r="W9" s="576">
        <v>26.9</v>
      </c>
      <c r="X9" s="145">
        <v>26</v>
      </c>
      <c r="Y9" s="146">
        <v>26.9</v>
      </c>
      <c r="AA9" s="144">
        <v>27.4</v>
      </c>
      <c r="AB9" s="212">
        <v>31.5</v>
      </c>
      <c r="AC9" s="577">
        <v>32</v>
      </c>
      <c r="AD9" s="209"/>
      <c r="AE9" s="144">
        <f>AE8/AE7*100</f>
        <v>31.38664852783986</v>
      </c>
      <c r="AF9" s="577">
        <f>AF8/AF7*100</f>
        <v>30.171724010586569</v>
      </c>
    </row>
    <row r="10" spans="1:32" s="54" customFormat="1" ht="25.5" customHeight="1">
      <c r="B10" s="63" t="s">
        <v>643</v>
      </c>
      <c r="C10" s="199">
        <v>19928</v>
      </c>
      <c r="D10" s="105">
        <v>14284</v>
      </c>
      <c r="E10" s="106">
        <v>13863</v>
      </c>
      <c r="F10" s="192"/>
      <c r="G10" s="104">
        <v>13177</v>
      </c>
      <c r="H10" s="105">
        <v>12991</v>
      </c>
      <c r="I10" s="106">
        <v>12869</v>
      </c>
      <c r="K10" s="104">
        <v>11935</v>
      </c>
      <c r="L10" s="105">
        <v>11163</v>
      </c>
      <c r="M10" s="106">
        <v>11181</v>
      </c>
      <c r="N10" s="232"/>
      <c r="O10" s="575">
        <v>10770</v>
      </c>
      <c r="P10" s="199">
        <v>10653</v>
      </c>
      <c r="Q10" s="143">
        <v>10388</v>
      </c>
      <c r="S10" s="104">
        <v>9227</v>
      </c>
      <c r="T10" s="199">
        <v>9254</v>
      </c>
      <c r="U10" s="143">
        <v>9115</v>
      </c>
      <c r="W10" s="575">
        <v>8733</v>
      </c>
      <c r="X10" s="667">
        <v>8933</v>
      </c>
      <c r="Y10" s="106">
        <v>9083</v>
      </c>
      <c r="AA10" s="104">
        <v>10527</v>
      </c>
      <c r="AB10" s="199">
        <v>8837</v>
      </c>
      <c r="AC10" s="143">
        <v>9067</v>
      </c>
      <c r="AD10" s="192"/>
      <c r="AE10" s="104">
        <v>10864</v>
      </c>
      <c r="AF10" s="143">
        <v>11679</v>
      </c>
    </row>
    <row r="11" spans="1:32" s="54" customFormat="1" ht="25.5" customHeight="1">
      <c r="B11" s="63" t="s">
        <v>644</v>
      </c>
      <c r="C11" s="199">
        <v>15571</v>
      </c>
      <c r="D11" s="105">
        <v>10023</v>
      </c>
      <c r="E11" s="106">
        <v>8644</v>
      </c>
      <c r="F11" s="192"/>
      <c r="G11" s="104">
        <v>8461</v>
      </c>
      <c r="H11" s="105">
        <v>9189</v>
      </c>
      <c r="I11" s="106">
        <v>8653</v>
      </c>
      <c r="K11" s="104">
        <v>7378</v>
      </c>
      <c r="L11" s="105">
        <v>7006</v>
      </c>
      <c r="M11" s="106">
        <v>6764</v>
      </c>
      <c r="N11" s="232"/>
      <c r="O11" s="575">
        <v>6433</v>
      </c>
      <c r="P11" s="199">
        <v>6402</v>
      </c>
      <c r="Q11" s="143">
        <v>6296</v>
      </c>
      <c r="S11" s="104">
        <v>5716</v>
      </c>
      <c r="T11" s="199">
        <v>6111</v>
      </c>
      <c r="U11" s="143">
        <v>6035</v>
      </c>
      <c r="W11" s="575">
        <v>5847</v>
      </c>
      <c r="X11" s="667">
        <v>6132</v>
      </c>
      <c r="Y11" s="106">
        <v>6106</v>
      </c>
      <c r="AA11" s="104">
        <v>7702</v>
      </c>
      <c r="AB11" s="199">
        <v>6294</v>
      </c>
      <c r="AC11" s="143">
        <v>6973</v>
      </c>
      <c r="AD11" s="192"/>
      <c r="AE11" s="104">
        <v>8872</v>
      </c>
      <c r="AF11" s="143">
        <v>9682</v>
      </c>
    </row>
    <row r="12" spans="1:32" s="54" customFormat="1" ht="25.5" customHeight="1">
      <c r="B12" s="64" t="s">
        <v>645</v>
      </c>
      <c r="C12" s="212">
        <v>6.3</v>
      </c>
      <c r="D12" s="145">
        <v>5.0999999999999996</v>
      </c>
      <c r="E12" s="146">
        <v>3.2</v>
      </c>
      <c r="F12" s="209"/>
      <c r="G12" s="144">
        <v>2.7</v>
      </c>
      <c r="H12" s="145">
        <v>2.7</v>
      </c>
      <c r="I12" s="146">
        <v>4</v>
      </c>
      <c r="K12" s="144">
        <v>3.4</v>
      </c>
      <c r="L12" s="145">
        <v>3.4</v>
      </c>
      <c r="M12" s="146">
        <v>3.4</v>
      </c>
      <c r="N12" s="248"/>
      <c r="O12" s="576">
        <v>2.8</v>
      </c>
      <c r="P12" s="212">
        <v>2.2999999999999998</v>
      </c>
      <c r="Q12" s="577">
        <v>1.9</v>
      </c>
      <c r="S12" s="144">
        <v>1.8</v>
      </c>
      <c r="T12" s="212">
        <v>1.7</v>
      </c>
      <c r="U12" s="577">
        <v>1.6</v>
      </c>
      <c r="W12" s="576">
        <v>1.4</v>
      </c>
      <c r="X12" s="145">
        <v>1.5</v>
      </c>
      <c r="Y12" s="146">
        <v>1.47</v>
      </c>
      <c r="Z12" s="910"/>
      <c r="AA12" s="1012">
        <v>1.44</v>
      </c>
      <c r="AB12" s="1040">
        <v>1.05</v>
      </c>
      <c r="AC12" s="1060">
        <v>0.98</v>
      </c>
      <c r="AD12" s="1102"/>
      <c r="AE12" s="1012">
        <f>AE10/AE8</f>
        <v>1.121155830753354</v>
      </c>
      <c r="AF12" s="1060">
        <f>AF10/AF8</f>
        <v>1.1912484700122399</v>
      </c>
    </row>
    <row r="13" spans="1:32" s="54" customFormat="1" ht="25.5" customHeight="1">
      <c r="B13" s="65" t="s">
        <v>646</v>
      </c>
      <c r="C13" s="213">
        <v>4.9000000000000004</v>
      </c>
      <c r="D13" s="148">
        <v>3.6</v>
      </c>
      <c r="E13" s="149">
        <v>2</v>
      </c>
      <c r="F13" s="209"/>
      <c r="G13" s="147">
        <v>1.7</v>
      </c>
      <c r="H13" s="148">
        <v>1.9</v>
      </c>
      <c r="I13" s="149">
        <v>2.7</v>
      </c>
      <c r="K13" s="147">
        <v>2.1</v>
      </c>
      <c r="L13" s="148">
        <v>2.1</v>
      </c>
      <c r="M13" s="149">
        <v>2</v>
      </c>
      <c r="N13" s="248"/>
      <c r="O13" s="578">
        <v>1.7</v>
      </c>
      <c r="P13" s="213">
        <v>1.4</v>
      </c>
      <c r="Q13" s="579">
        <v>1.1000000000000001</v>
      </c>
      <c r="S13" s="147">
        <v>1.1000000000000001</v>
      </c>
      <c r="T13" s="213">
        <v>1.1000000000000001</v>
      </c>
      <c r="U13" s="579">
        <v>1</v>
      </c>
      <c r="W13" s="585">
        <v>0.95</v>
      </c>
      <c r="X13" s="156">
        <v>1.06</v>
      </c>
      <c r="Y13" s="157">
        <v>0.99</v>
      </c>
      <c r="AA13" s="154">
        <v>1.06</v>
      </c>
      <c r="AB13" s="219">
        <v>0.75</v>
      </c>
      <c r="AC13" s="155">
        <v>0.75</v>
      </c>
      <c r="AD13" s="210"/>
      <c r="AE13" s="154">
        <f>AE11/AE8</f>
        <v>0.91558307533539729</v>
      </c>
      <c r="AF13" s="155">
        <f>AF11/AF8</f>
        <v>0.9875560995512036</v>
      </c>
    </row>
    <row r="14" spans="1:32" ht="37.5" customHeight="1">
      <c r="B14" s="1537" t="s">
        <v>647</v>
      </c>
      <c r="C14" s="1538"/>
      <c r="D14" s="1538"/>
      <c r="E14" s="1538"/>
      <c r="F14" s="1538"/>
      <c r="G14" s="1538"/>
      <c r="H14" s="1538"/>
      <c r="I14" s="1538"/>
      <c r="J14" s="1538"/>
      <c r="K14" s="1538"/>
      <c r="L14" s="1538"/>
      <c r="M14" s="1538"/>
      <c r="N14" s="1538"/>
      <c r="O14" s="1538"/>
      <c r="P14" s="1538"/>
      <c r="Q14" s="1538"/>
      <c r="R14" s="1538"/>
      <c r="S14" s="1538"/>
      <c r="T14" s="1538"/>
      <c r="U14" s="1538"/>
      <c r="V14" s="1538"/>
      <c r="W14" s="1538"/>
      <c r="X14" s="1538"/>
      <c r="Y14" s="1538"/>
      <c r="Z14" s="1538"/>
      <c r="AA14" s="1538"/>
      <c r="AB14" s="1077"/>
      <c r="AC14" s="1077"/>
      <c r="AD14" s="1077"/>
    </row>
    <row r="15" spans="1:32" ht="33" customHeight="1">
      <c r="A15" s="52" t="s">
        <v>648</v>
      </c>
      <c r="B15" s="52"/>
      <c r="C15" s="27"/>
      <c r="D15" s="27"/>
      <c r="E15" s="27"/>
      <c r="F15" s="27"/>
      <c r="G15" s="27"/>
      <c r="H15" s="1539"/>
      <c r="I15" s="1541"/>
      <c r="K15" s="1541"/>
      <c r="L15" s="1078"/>
      <c r="M15" s="1522"/>
      <c r="N15" s="1075"/>
      <c r="P15" s="1522"/>
      <c r="Q15" s="1522"/>
      <c r="S15" s="1522"/>
      <c r="T15" s="1522"/>
      <c r="U15" s="1522"/>
      <c r="W15" s="1522"/>
      <c r="Y15" s="1522"/>
      <c r="AA15" s="1522"/>
      <c r="AB15" s="1522"/>
      <c r="AC15" s="1522"/>
      <c r="AD15" s="1075"/>
      <c r="AE15" s="1522"/>
      <c r="AF15" s="1522"/>
    </row>
    <row r="16" spans="1:32" ht="11.25" customHeight="1">
      <c r="B16" s="21"/>
      <c r="C16" s="27"/>
      <c r="D16" s="27"/>
      <c r="E16" s="27"/>
      <c r="F16" s="27"/>
      <c r="G16" s="27"/>
      <c r="H16" s="1540"/>
      <c r="I16" s="1524"/>
      <c r="K16" s="1524"/>
      <c r="L16" s="1076"/>
      <c r="M16" s="1524"/>
      <c r="N16" s="100"/>
      <c r="P16" s="1524"/>
      <c r="Q16" s="1524"/>
      <c r="S16" s="1524"/>
      <c r="T16" s="1524"/>
      <c r="U16" s="1524"/>
      <c r="W16" s="1524"/>
      <c r="Y16" s="1524"/>
      <c r="AA16" s="1524"/>
      <c r="AB16" s="1524"/>
      <c r="AC16" s="1524"/>
      <c r="AD16" s="100"/>
      <c r="AE16" s="1524"/>
      <c r="AF16" s="1523"/>
    </row>
    <row r="17" spans="2:33" s="25" customFormat="1" ht="49.5" customHeight="1">
      <c r="B17" s="66"/>
      <c r="C17" s="269" t="s">
        <v>620</v>
      </c>
      <c r="D17" s="270" t="s">
        <v>621</v>
      </c>
      <c r="E17" s="271" t="s">
        <v>622</v>
      </c>
      <c r="F17" s="208"/>
      <c r="G17" s="272" t="s">
        <v>623</v>
      </c>
      <c r="H17" s="98" t="s">
        <v>624</v>
      </c>
      <c r="I17" s="99" t="s">
        <v>625</v>
      </c>
      <c r="K17" s="166" t="s">
        <v>626</v>
      </c>
      <c r="L17" s="98" t="s">
        <v>627</v>
      </c>
      <c r="M17" s="205" t="s">
        <v>628</v>
      </c>
      <c r="N17" s="247"/>
      <c r="O17" s="574" t="s">
        <v>629</v>
      </c>
      <c r="P17" s="591" t="s">
        <v>630</v>
      </c>
      <c r="Q17" s="205" t="s">
        <v>631</v>
      </c>
      <c r="S17" s="166" t="s">
        <v>632</v>
      </c>
      <c r="T17" s="591" t="s">
        <v>633</v>
      </c>
      <c r="U17" s="205" t="s">
        <v>634</v>
      </c>
      <c r="W17" s="574" t="s">
        <v>635</v>
      </c>
      <c r="X17" s="591" t="s">
        <v>649</v>
      </c>
      <c r="Y17" s="205" t="s">
        <v>650</v>
      </c>
      <c r="AA17" s="166" t="s">
        <v>651</v>
      </c>
      <c r="AB17" s="591" t="s">
        <v>639</v>
      </c>
      <c r="AC17" s="205" t="s">
        <v>652</v>
      </c>
      <c r="AD17" s="1101"/>
      <c r="AE17" s="166" t="s">
        <v>677</v>
      </c>
      <c r="AF17" s="205" t="s">
        <v>704</v>
      </c>
    </row>
    <row r="18" spans="2:33" s="58" customFormat="1" ht="18" customHeight="1">
      <c r="B18" s="67" t="s">
        <v>653</v>
      </c>
      <c r="C18" s="216"/>
      <c r="D18" s="221"/>
      <c r="E18" s="220"/>
      <c r="F18" s="208"/>
      <c r="G18" s="55"/>
      <c r="H18" s="56"/>
      <c r="I18" s="57"/>
      <c r="K18" s="55"/>
      <c r="L18" s="56"/>
      <c r="M18" s="57"/>
      <c r="N18" s="249"/>
      <c r="O18" s="580"/>
      <c r="P18" s="592"/>
      <c r="Q18" s="581"/>
      <c r="S18" s="55"/>
      <c r="T18" s="592"/>
      <c r="U18" s="581"/>
      <c r="W18" s="580"/>
      <c r="X18" s="592"/>
      <c r="Y18" s="581"/>
      <c r="AA18" s="55"/>
      <c r="AB18" s="592"/>
      <c r="AC18" s="581"/>
      <c r="AD18" s="1103"/>
      <c r="AE18" s="55"/>
      <c r="AF18" s="581"/>
    </row>
    <row r="19" spans="2:33" s="54" customFormat="1" ht="18" customHeight="1">
      <c r="B19" s="68" t="s">
        <v>654</v>
      </c>
      <c r="C19" s="217">
        <v>718</v>
      </c>
      <c r="D19" s="102">
        <v>528</v>
      </c>
      <c r="E19" s="107">
        <v>696</v>
      </c>
      <c r="F19" s="192"/>
      <c r="G19" s="101">
        <v>491</v>
      </c>
      <c r="H19" s="102">
        <v>330</v>
      </c>
      <c r="I19" s="107">
        <v>117</v>
      </c>
      <c r="K19" s="101">
        <v>181</v>
      </c>
      <c r="L19" s="102">
        <v>166</v>
      </c>
      <c r="M19" s="107">
        <v>148</v>
      </c>
      <c r="N19" s="232"/>
      <c r="O19" s="582">
        <v>145</v>
      </c>
      <c r="P19" s="217">
        <v>176</v>
      </c>
      <c r="Q19" s="150">
        <v>201</v>
      </c>
      <c r="S19" s="101">
        <v>231</v>
      </c>
      <c r="T19" s="217">
        <v>279</v>
      </c>
      <c r="U19" s="150">
        <v>341</v>
      </c>
      <c r="W19" s="582">
        <v>390</v>
      </c>
      <c r="X19" s="217">
        <v>254</v>
      </c>
      <c r="Y19" s="150">
        <v>312</v>
      </c>
      <c r="AA19" s="101">
        <v>2017</v>
      </c>
      <c r="AB19" s="217">
        <v>2763</v>
      </c>
      <c r="AC19" s="150">
        <v>3987</v>
      </c>
      <c r="AD19" s="192"/>
      <c r="AE19" s="101">
        <v>3282</v>
      </c>
      <c r="AF19" s="1173">
        <v>3916</v>
      </c>
    </row>
    <row r="20" spans="2:33" s="54" customFormat="1" ht="25.5" customHeight="1">
      <c r="B20" s="69" t="s">
        <v>655</v>
      </c>
      <c r="C20" s="199">
        <v>794</v>
      </c>
      <c r="D20" s="105">
        <v>777</v>
      </c>
      <c r="E20" s="106">
        <v>766</v>
      </c>
      <c r="F20" s="192"/>
      <c r="G20" s="104">
        <v>730</v>
      </c>
      <c r="H20" s="105">
        <v>627</v>
      </c>
      <c r="I20" s="106">
        <v>428</v>
      </c>
      <c r="K20" s="104">
        <v>239</v>
      </c>
      <c r="L20" s="105">
        <v>198</v>
      </c>
      <c r="M20" s="106">
        <v>168</v>
      </c>
      <c r="N20" s="232"/>
      <c r="O20" s="575">
        <v>154</v>
      </c>
      <c r="P20" s="199">
        <v>248</v>
      </c>
      <c r="Q20" s="143">
        <v>213</v>
      </c>
      <c r="S20" s="104">
        <v>329</v>
      </c>
      <c r="T20" s="199">
        <v>304</v>
      </c>
      <c r="U20" s="143">
        <v>377</v>
      </c>
      <c r="W20" s="575">
        <v>434</v>
      </c>
      <c r="X20" s="105">
        <v>403</v>
      </c>
      <c r="Y20" s="143">
        <v>330</v>
      </c>
      <c r="AA20" s="104">
        <v>2129</v>
      </c>
      <c r="AB20" s="199">
        <v>2863</v>
      </c>
      <c r="AC20" s="143">
        <v>4122</v>
      </c>
      <c r="AD20" s="192"/>
      <c r="AE20" s="104">
        <v>4408</v>
      </c>
      <c r="AF20" s="1174">
        <v>4060</v>
      </c>
    </row>
    <row r="21" spans="2:33" s="54" customFormat="1" ht="25.5" customHeight="1">
      <c r="B21" s="69" t="s">
        <v>656</v>
      </c>
      <c r="C21" s="199">
        <v>205</v>
      </c>
      <c r="D21" s="105">
        <v>325</v>
      </c>
      <c r="E21" s="106">
        <v>388</v>
      </c>
      <c r="F21" s="192"/>
      <c r="G21" s="104">
        <v>318</v>
      </c>
      <c r="H21" s="105">
        <v>304</v>
      </c>
      <c r="I21" s="106">
        <v>103</v>
      </c>
      <c r="K21" s="104">
        <v>120</v>
      </c>
      <c r="L21" s="105">
        <v>116</v>
      </c>
      <c r="M21" s="106">
        <v>114</v>
      </c>
      <c r="N21" s="232"/>
      <c r="O21" s="575">
        <v>95</v>
      </c>
      <c r="P21" s="199">
        <v>134</v>
      </c>
      <c r="Q21" s="143">
        <v>150</v>
      </c>
      <c r="S21" s="104">
        <v>192</v>
      </c>
      <c r="T21" s="199">
        <v>204</v>
      </c>
      <c r="U21" s="143">
        <v>260</v>
      </c>
      <c r="W21" s="575">
        <v>331</v>
      </c>
      <c r="X21" s="105">
        <v>228</v>
      </c>
      <c r="Y21" s="143">
        <v>221</v>
      </c>
      <c r="AA21" s="104">
        <v>1495</v>
      </c>
      <c r="AB21" s="199">
        <v>1835</v>
      </c>
      <c r="AC21" s="143">
        <v>2715</v>
      </c>
      <c r="AD21" s="192"/>
      <c r="AE21" s="104">
        <v>2714</v>
      </c>
      <c r="AF21" s="1174">
        <v>2689</v>
      </c>
    </row>
    <row r="22" spans="2:33" s="54" customFormat="1" ht="25.5" customHeight="1">
      <c r="B22" s="70" t="s">
        <v>657</v>
      </c>
      <c r="C22" s="199">
        <v>11715.39</v>
      </c>
      <c r="D22" s="105">
        <v>11668.95</v>
      </c>
      <c r="E22" s="106">
        <v>17059.66</v>
      </c>
      <c r="F22" s="192"/>
      <c r="G22" s="104">
        <v>17287.650000000001</v>
      </c>
      <c r="H22" s="105">
        <v>12525.54</v>
      </c>
      <c r="I22" s="106">
        <v>8109.53</v>
      </c>
      <c r="K22" s="104">
        <v>11090</v>
      </c>
      <c r="L22" s="105">
        <v>9755</v>
      </c>
      <c r="M22" s="106">
        <v>10084</v>
      </c>
      <c r="N22" s="232"/>
      <c r="O22" s="575">
        <v>12397.91</v>
      </c>
      <c r="P22" s="199">
        <v>14827.83</v>
      </c>
      <c r="Q22" s="143">
        <v>19206.990000000002</v>
      </c>
      <c r="S22" s="104">
        <v>16758.669999999998</v>
      </c>
      <c r="T22" s="199">
        <v>18909</v>
      </c>
      <c r="U22" s="143">
        <v>21454</v>
      </c>
      <c r="W22" s="575">
        <v>21205.81</v>
      </c>
      <c r="X22" s="105">
        <v>18917.009999999998</v>
      </c>
      <c r="Y22" s="143">
        <v>29178.799999999999</v>
      </c>
      <c r="AA22" s="104">
        <v>27821.43</v>
      </c>
      <c r="AB22" s="199">
        <v>28041.48</v>
      </c>
      <c r="AC22" s="143">
        <v>40369</v>
      </c>
      <c r="AD22" s="192"/>
      <c r="AE22" s="104">
        <v>35618</v>
      </c>
      <c r="AF22" s="143">
        <v>44932</v>
      </c>
    </row>
    <row r="23" spans="2:33" s="54" customFormat="1" ht="25.5" customHeight="1">
      <c r="B23" s="70" t="s">
        <v>658</v>
      </c>
      <c r="C23" s="217">
        <v>194817297</v>
      </c>
      <c r="D23" s="102">
        <v>219825798</v>
      </c>
      <c r="E23" s="107">
        <v>346172113</v>
      </c>
      <c r="F23" s="192"/>
      <c r="G23" s="101">
        <v>687273129</v>
      </c>
      <c r="H23" s="105">
        <v>1205695844</v>
      </c>
      <c r="I23" s="106">
        <v>1233515228</v>
      </c>
      <c r="K23" s="104">
        <v>1241281744</v>
      </c>
      <c r="L23" s="105">
        <v>1251087488</v>
      </c>
      <c r="M23" s="106">
        <v>1251095242</v>
      </c>
      <c r="N23" s="232"/>
      <c r="O23" s="575">
        <v>1251085083</v>
      </c>
      <c r="P23" s="199">
        <v>1251066949</v>
      </c>
      <c r="Q23" s="143">
        <v>1251027247</v>
      </c>
      <c r="S23" s="104">
        <v>1251018245</v>
      </c>
      <c r="T23" s="199">
        <v>1251010292</v>
      </c>
      <c r="U23" s="143">
        <v>1250975218</v>
      </c>
      <c r="W23" s="575">
        <v>1249847151</v>
      </c>
      <c r="X23" s="105">
        <v>1243634792</v>
      </c>
      <c r="Y23" s="143">
        <v>1199760352</v>
      </c>
      <c r="AA23" s="104">
        <v>233464995</v>
      </c>
      <c r="AB23" s="199">
        <v>230830451</v>
      </c>
      <c r="AC23" s="143">
        <v>223441431</v>
      </c>
      <c r="AD23" s="192"/>
      <c r="AE23" s="104">
        <v>215354144</v>
      </c>
      <c r="AF23" s="143">
        <v>209174673</v>
      </c>
    </row>
    <row r="24" spans="2:33" s="54" customFormat="1" ht="25.5" customHeight="1">
      <c r="B24" s="70" t="s">
        <v>659</v>
      </c>
      <c r="C24" s="217">
        <v>117695891</v>
      </c>
      <c r="D24" s="102">
        <v>147271370</v>
      </c>
      <c r="E24" s="107">
        <v>161838561</v>
      </c>
      <c r="F24" s="192"/>
      <c r="G24" s="101">
        <v>139697053</v>
      </c>
      <c r="H24" s="105">
        <v>10836065</v>
      </c>
      <c r="I24" s="106">
        <v>1500000</v>
      </c>
      <c r="K24" s="104">
        <v>834247</v>
      </c>
      <c r="L24" s="105" t="s">
        <v>22</v>
      </c>
      <c r="M24" s="143" t="s">
        <v>22</v>
      </c>
      <c r="N24" s="197"/>
      <c r="O24" s="575" t="s">
        <v>22</v>
      </c>
      <c r="P24" s="199" t="s">
        <v>22</v>
      </c>
      <c r="Q24" s="143" t="s">
        <v>22</v>
      </c>
      <c r="S24" s="104" t="s">
        <v>22</v>
      </c>
      <c r="T24" s="199" t="s">
        <v>129</v>
      </c>
      <c r="U24" s="584" t="s">
        <v>129</v>
      </c>
      <c r="W24" s="575" t="s">
        <v>22</v>
      </c>
      <c r="X24" s="105" t="s">
        <v>22</v>
      </c>
      <c r="Y24" s="143" t="s">
        <v>129</v>
      </c>
      <c r="AA24" s="972" t="s">
        <v>22</v>
      </c>
      <c r="AB24" s="1039" t="s">
        <v>22</v>
      </c>
      <c r="AC24" s="1059" t="s">
        <v>22</v>
      </c>
      <c r="AD24" s="1099"/>
      <c r="AE24" s="972" t="s">
        <v>678</v>
      </c>
      <c r="AF24" s="1059" t="s">
        <v>740</v>
      </c>
      <c r="AG24" s="1146"/>
    </row>
    <row r="25" spans="2:33" s="54" customFormat="1" ht="25.5" customHeight="1">
      <c r="B25" s="70" t="s">
        <v>660</v>
      </c>
      <c r="C25" s="217">
        <v>213374473</v>
      </c>
      <c r="D25" s="102">
        <v>240066694</v>
      </c>
      <c r="E25" s="107">
        <v>403985111</v>
      </c>
      <c r="F25" s="192"/>
      <c r="G25" s="101">
        <v>1067852177</v>
      </c>
      <c r="H25" s="105">
        <v>1233562344</v>
      </c>
      <c r="I25" s="106">
        <v>1233457137</v>
      </c>
      <c r="K25" s="104">
        <v>1251091013</v>
      </c>
      <c r="L25" s="105">
        <v>1251082539</v>
      </c>
      <c r="M25" s="143">
        <v>1251088074</v>
      </c>
      <c r="N25" s="197"/>
      <c r="O25" s="575">
        <v>1251081849</v>
      </c>
      <c r="P25" s="199">
        <v>1251032203</v>
      </c>
      <c r="Q25" s="143">
        <v>1251022412</v>
      </c>
      <c r="S25" s="104">
        <v>1251014642</v>
      </c>
      <c r="T25" s="199">
        <v>1250982748</v>
      </c>
      <c r="U25" s="584">
        <v>1250970754</v>
      </c>
      <c r="W25" s="575">
        <v>1249239057</v>
      </c>
      <c r="X25" s="105">
        <v>1219295244</v>
      </c>
      <c r="Y25" s="143">
        <v>1199095031</v>
      </c>
      <c r="AA25" s="104">
        <v>230829344</v>
      </c>
      <c r="AB25" s="199">
        <v>230816920</v>
      </c>
      <c r="AC25" s="143">
        <v>218003809</v>
      </c>
      <c r="AD25" s="192"/>
      <c r="AE25" s="104">
        <v>210829285</v>
      </c>
      <c r="AF25" s="143">
        <v>208062584</v>
      </c>
    </row>
    <row r="26" spans="2:33" s="54" customFormat="1" ht="25.5" customHeight="1">
      <c r="B26" s="70" t="s">
        <v>661</v>
      </c>
      <c r="C26" s="217">
        <v>133000000</v>
      </c>
      <c r="D26" s="102">
        <v>166825000</v>
      </c>
      <c r="E26" s="107">
        <v>145825000</v>
      </c>
      <c r="F26" s="192"/>
      <c r="G26" s="101">
        <v>32325000</v>
      </c>
      <c r="H26" s="105">
        <v>1500000</v>
      </c>
      <c r="I26" s="106">
        <v>1500000</v>
      </c>
      <c r="K26" s="104" t="s">
        <v>22</v>
      </c>
      <c r="L26" s="105" t="s">
        <v>22</v>
      </c>
      <c r="M26" s="143" t="s">
        <v>22</v>
      </c>
      <c r="N26" s="197"/>
      <c r="O26" s="575" t="s">
        <v>22</v>
      </c>
      <c r="P26" s="199" t="s">
        <v>22</v>
      </c>
      <c r="Q26" s="143" t="s">
        <v>22</v>
      </c>
      <c r="S26" s="104" t="s">
        <v>22</v>
      </c>
      <c r="T26" s="199" t="s">
        <v>129</v>
      </c>
      <c r="U26" s="143" t="s">
        <v>129</v>
      </c>
      <c r="W26" s="575" t="s">
        <v>22</v>
      </c>
      <c r="X26" s="105" t="s">
        <v>22</v>
      </c>
      <c r="Y26" s="143" t="s">
        <v>129</v>
      </c>
      <c r="AA26" s="972" t="s">
        <v>129</v>
      </c>
      <c r="AB26" s="1039" t="s">
        <v>22</v>
      </c>
      <c r="AC26" s="1059" t="s">
        <v>22</v>
      </c>
      <c r="AD26" s="1099"/>
      <c r="AE26" s="972" t="s">
        <v>678</v>
      </c>
      <c r="AF26" s="1059" t="s">
        <v>740</v>
      </c>
    </row>
    <row r="27" spans="2:33" s="54" customFormat="1" ht="25.5" customHeight="1">
      <c r="B27" s="71" t="s">
        <v>662</v>
      </c>
      <c r="C27" s="218">
        <v>-172.52</v>
      </c>
      <c r="D27" s="152">
        <v>-1876.48</v>
      </c>
      <c r="E27" s="153">
        <v>126.21178416038055</v>
      </c>
      <c r="F27" s="210"/>
      <c r="G27" s="151">
        <v>85.506034648502833</v>
      </c>
      <c r="H27" s="152">
        <v>51.979112562553404</v>
      </c>
      <c r="I27" s="153">
        <v>15.385298521925304</v>
      </c>
      <c r="K27" s="151">
        <v>7.08</v>
      </c>
      <c r="L27" s="152">
        <v>12.773687013861446</v>
      </c>
      <c r="M27" s="153">
        <v>-0.83127164507020535</v>
      </c>
      <c r="N27" s="250"/>
      <c r="O27" s="583">
        <v>10.75</v>
      </c>
      <c r="P27" s="218">
        <v>21.78</v>
      </c>
      <c r="Q27" s="584">
        <v>26.44</v>
      </c>
      <c r="S27" s="151">
        <v>29.2</v>
      </c>
      <c r="T27" s="218">
        <v>32.58</v>
      </c>
      <c r="U27" s="584">
        <v>45.44</v>
      </c>
      <c r="W27" s="583">
        <v>56.34</v>
      </c>
      <c r="X27" s="152">
        <v>48.91</v>
      </c>
      <c r="Y27" s="584">
        <v>22.51</v>
      </c>
      <c r="AA27" s="151">
        <v>352.65</v>
      </c>
      <c r="AB27" s="218">
        <v>481.94</v>
      </c>
      <c r="AC27" s="584">
        <v>450.97</v>
      </c>
      <c r="AD27" s="210"/>
      <c r="AE27" s="151">
        <v>513.74</v>
      </c>
      <c r="AF27" s="584">
        <v>216.45</v>
      </c>
    </row>
    <row r="28" spans="2:33" s="54" customFormat="1" ht="25.5" customHeight="1">
      <c r="B28" s="71" t="s">
        <v>663</v>
      </c>
      <c r="C28" s="218">
        <v>235.43</v>
      </c>
      <c r="D28" s="152">
        <v>-1440.26</v>
      </c>
      <c r="E28" s="153">
        <v>-368.95</v>
      </c>
      <c r="F28" s="210"/>
      <c r="G28" s="151">
        <v>144.22</v>
      </c>
      <c r="H28" s="152">
        <v>383.46</v>
      </c>
      <c r="I28" s="153">
        <v>256.17</v>
      </c>
      <c r="K28" s="151">
        <v>281.69</v>
      </c>
      <c r="L28" s="152">
        <v>263.79000000000002</v>
      </c>
      <c r="M28" s="584">
        <v>263.74</v>
      </c>
      <c r="N28" s="251"/>
      <c r="O28" s="583">
        <v>305.81</v>
      </c>
      <c r="P28" s="218">
        <v>367.58</v>
      </c>
      <c r="Q28" s="584">
        <v>440.43</v>
      </c>
      <c r="S28" s="151">
        <v>415.95</v>
      </c>
      <c r="T28" s="218">
        <v>440.06</v>
      </c>
      <c r="U28" s="584">
        <v>468.81</v>
      </c>
      <c r="W28" s="583">
        <v>494.94</v>
      </c>
      <c r="X28" s="152">
        <v>474.97</v>
      </c>
      <c r="Y28" s="584">
        <v>516.32000000000005</v>
      </c>
      <c r="AA28" s="973">
        <v>3153.9</v>
      </c>
      <c r="AB28" s="219">
        <v>3629.34</v>
      </c>
      <c r="AC28" s="155">
        <v>4238.8100000000004</v>
      </c>
      <c r="AD28" s="210"/>
      <c r="AE28" s="154">
        <v>4595.93</v>
      </c>
      <c r="AF28" s="155">
        <v>4712.26</v>
      </c>
    </row>
    <row r="29" spans="2:33" s="54" customFormat="1" ht="64.5" customHeight="1">
      <c r="B29" s="907" t="s">
        <v>664</v>
      </c>
      <c r="C29" s="901" t="s">
        <v>22</v>
      </c>
      <c r="D29" s="902" t="s">
        <v>22</v>
      </c>
      <c r="E29" s="903">
        <v>631.05999999999995</v>
      </c>
      <c r="F29" s="210"/>
      <c r="G29" s="904">
        <v>427.53</v>
      </c>
      <c r="H29" s="902">
        <v>259.89999999999998</v>
      </c>
      <c r="I29" s="903">
        <v>76.930000000000007</v>
      </c>
      <c r="K29" s="904">
        <v>35.369999999999997</v>
      </c>
      <c r="L29" s="902">
        <v>63.87</v>
      </c>
      <c r="M29" s="903">
        <v>-4.16</v>
      </c>
      <c r="N29" s="250"/>
      <c r="O29" s="905">
        <v>53.75</v>
      </c>
      <c r="P29" s="901">
        <v>108.91</v>
      </c>
      <c r="Q29" s="906">
        <v>132.19</v>
      </c>
      <c r="S29" s="904">
        <v>145.99</v>
      </c>
      <c r="T29" s="901">
        <v>162.91</v>
      </c>
      <c r="U29" s="906">
        <v>227.19</v>
      </c>
      <c r="W29" s="905">
        <v>281.70999999999998</v>
      </c>
      <c r="X29" s="902">
        <v>244.53</v>
      </c>
      <c r="Y29" s="906">
        <v>112.53</v>
      </c>
      <c r="AA29" s="909"/>
      <c r="AB29" s="909"/>
      <c r="AC29" s="210"/>
      <c r="AD29" s="210"/>
      <c r="AE29" s="909"/>
      <c r="AF29" s="909"/>
    </row>
    <row r="30" spans="2:33" s="54" customFormat="1" ht="64.5" customHeight="1">
      <c r="B30" s="908" t="s">
        <v>665</v>
      </c>
      <c r="C30" s="219" t="s">
        <v>22</v>
      </c>
      <c r="D30" s="156" t="s">
        <v>22</v>
      </c>
      <c r="E30" s="157">
        <v>-1844.75</v>
      </c>
      <c r="F30" s="210"/>
      <c r="G30" s="154">
        <v>728.5</v>
      </c>
      <c r="H30" s="156">
        <v>1917.29</v>
      </c>
      <c r="I30" s="157">
        <v>1280.8699999999999</v>
      </c>
      <c r="K30" s="154">
        <v>1408.44</v>
      </c>
      <c r="L30" s="156">
        <v>1318.97</v>
      </c>
      <c r="M30" s="155">
        <v>1318.7</v>
      </c>
      <c r="N30" s="251"/>
      <c r="O30" s="585">
        <v>1529.03</v>
      </c>
      <c r="P30" s="219">
        <v>1837.89</v>
      </c>
      <c r="Q30" s="155">
        <v>2202.13</v>
      </c>
      <c r="S30" s="154">
        <v>2079.73</v>
      </c>
      <c r="T30" s="219">
        <v>2200.3200000000002</v>
      </c>
      <c r="U30" s="155">
        <v>2344.04</v>
      </c>
      <c r="W30" s="585">
        <v>2474.69</v>
      </c>
      <c r="X30" s="156">
        <v>2374.83</v>
      </c>
      <c r="Y30" s="155">
        <v>2581.58</v>
      </c>
      <c r="AA30" s="210"/>
      <c r="AB30" s="210"/>
      <c r="AC30" s="210"/>
      <c r="AD30" s="210"/>
      <c r="AE30" s="210"/>
      <c r="AF30" s="210"/>
    </row>
    <row r="31" spans="2:33" ht="21" customHeight="1">
      <c r="B31" s="1535" t="s">
        <v>666</v>
      </c>
      <c r="C31" s="1536"/>
      <c r="D31" s="1536"/>
      <c r="E31" s="1536"/>
      <c r="F31" s="1536"/>
      <c r="G31" s="1536"/>
      <c r="H31" s="1536"/>
      <c r="I31" s="1536"/>
      <c r="J31" s="1536"/>
      <c r="K31" s="1536"/>
      <c r="L31" s="1536"/>
      <c r="M31" s="1536"/>
      <c r="N31" s="1536"/>
      <c r="O31" s="1536"/>
      <c r="P31" s="1536"/>
      <c r="Q31" s="1536"/>
      <c r="R31" s="1536"/>
      <c r="S31" s="1536"/>
      <c r="T31" s="1536"/>
    </row>
    <row r="32" spans="2:33" ht="21" customHeight="1"/>
    <row r="33" spans="21:21" ht="21" customHeight="1">
      <c r="U33" s="656"/>
    </row>
    <row r="34" spans="21:21" ht="21" customHeight="1"/>
    <row r="35" spans="21:21" ht="21" customHeight="1"/>
    <row r="36" spans="21:21" ht="21" customHeight="1"/>
    <row r="37" spans="21:21" ht="21" customHeight="1"/>
    <row r="38" spans="21:21" ht="21" customHeight="1"/>
    <row r="39" spans="21:21" ht="21" customHeight="1"/>
    <row r="40" spans="21:21" ht="21" customHeight="1"/>
    <row r="41" spans="21:21" ht="21" customHeight="1"/>
    <row r="42" spans="21:21" ht="21" customHeight="1"/>
    <row r="43" spans="21:21" ht="21" customHeight="1"/>
    <row r="44" spans="21:21" ht="21" customHeight="1"/>
    <row r="45" spans="21:21" ht="21" customHeight="1"/>
    <row r="46" spans="21:21" ht="21" customHeight="1"/>
    <row r="47" spans="21:21" ht="21" customHeight="1"/>
    <row r="48" spans="21:21"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sheetData>
  <mergeCells count="26">
    <mergeCell ref="C3:E3"/>
    <mergeCell ref="B31:T31"/>
    <mergeCell ref="B14:AA14"/>
    <mergeCell ref="H15:H16"/>
    <mergeCell ref="I15:I16"/>
    <mergeCell ref="K15:K16"/>
    <mergeCell ref="M15:M16"/>
    <mergeCell ref="P15:P16"/>
    <mergeCell ref="Q15:Q16"/>
    <mergeCell ref="S15:S16"/>
    <mergeCell ref="T15:T16"/>
    <mergeCell ref="U15:U16"/>
    <mergeCell ref="Y15:Y16"/>
    <mergeCell ref="AA15:AA16"/>
    <mergeCell ref="G3:I3"/>
    <mergeCell ref="K3:M3"/>
    <mergeCell ref="AE3:AF3"/>
    <mergeCell ref="AF15:AF16"/>
    <mergeCell ref="AE15:AE16"/>
    <mergeCell ref="O3:Q3"/>
    <mergeCell ref="S3:U3"/>
    <mergeCell ref="W15:W16"/>
    <mergeCell ref="AC15:AC16"/>
    <mergeCell ref="AA3:AC3"/>
    <mergeCell ref="AB15:AB16"/>
    <mergeCell ref="W3:Y3"/>
  </mergeCells>
  <phoneticPr fontId="2"/>
  <printOptions horizontalCentered="1"/>
  <pageMargins left="0.39370078740157483" right="0.43307086614173229" top="0.78740157480314965" bottom="0.39370078740157483" header="0.27559055118110237" footer="0.35433070866141736"/>
  <pageSetup paperSize="8" scale="35"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724EE-5FA8-4F5F-8255-FF788139FD5C}">
  <dimension ref="A1:W51"/>
  <sheetViews>
    <sheetView view="pageBreakPreview" zoomScale="70" zoomScaleNormal="100" zoomScaleSheetLayoutView="70" workbookViewId="0"/>
  </sheetViews>
  <sheetFormatPr defaultColWidth="8.75" defaultRowHeight="14.25"/>
  <cols>
    <col min="1" max="2" width="8.75" style="8"/>
    <col min="3" max="3" width="24.5" style="8" customWidth="1"/>
    <col min="4" max="11" width="14.5" style="8" customWidth="1"/>
    <col min="12" max="12" width="8.75" style="8"/>
    <col min="13" max="13" width="10" style="8" bestFit="1" customWidth="1"/>
    <col min="14" max="16384" width="8.75" style="8"/>
  </cols>
  <sheetData>
    <row r="1" spans="1:23" ht="18">
      <c r="A1" s="21" t="s">
        <v>709</v>
      </c>
    </row>
    <row r="3" spans="1:23" ht="15">
      <c r="B3" s="1218" t="s">
        <v>742</v>
      </c>
      <c r="C3" s="1218"/>
      <c r="D3" s="1218"/>
      <c r="E3" s="1218"/>
      <c r="F3" s="1218"/>
      <c r="G3" s="1218"/>
      <c r="H3" s="1218"/>
      <c r="I3" s="1218"/>
      <c r="J3" s="1218"/>
      <c r="K3" s="1218"/>
      <c r="L3"/>
    </row>
    <row r="4" spans="1:23">
      <c r="B4" s="1219"/>
      <c r="C4" s="1220"/>
      <c r="D4" s="1220"/>
      <c r="E4" s="1220"/>
      <c r="F4" s="1220"/>
      <c r="G4" s="1220"/>
      <c r="H4" s="1220"/>
      <c r="I4" s="1220"/>
      <c r="J4" s="1220"/>
      <c r="K4" s="1220"/>
      <c r="L4"/>
    </row>
    <row r="5" spans="1:23" ht="15">
      <c r="B5" s="1221" t="s">
        <v>710</v>
      </c>
      <c r="C5" s="629"/>
      <c r="D5" s="1222"/>
      <c r="E5" s="1222"/>
      <c r="F5" s="1222"/>
      <c r="G5" s="1222"/>
      <c r="H5" s="1222"/>
      <c r="I5" s="1222"/>
      <c r="J5" s="1222"/>
      <c r="K5" s="1222"/>
      <c r="L5" s="554"/>
      <c r="M5" s="23"/>
    </row>
    <row r="6" spans="1:23" ht="15">
      <c r="B6" s="554" t="s">
        <v>711</v>
      </c>
      <c r="C6" s="629"/>
      <c r="D6" s="1223"/>
      <c r="E6" s="1223"/>
      <c r="F6" s="1223"/>
      <c r="G6" s="1223"/>
      <c r="H6" s="1223"/>
      <c r="I6" s="1223"/>
      <c r="J6" s="1223"/>
      <c r="K6" s="1223"/>
      <c r="L6" s="554"/>
      <c r="M6" s="23"/>
    </row>
    <row r="7" spans="1:23" ht="15">
      <c r="B7" s="554" t="s">
        <v>712</v>
      </c>
      <c r="C7" s="360"/>
      <c r="D7" s="1223"/>
      <c r="E7" s="1223"/>
      <c r="F7" s="1223"/>
      <c r="G7" s="1223"/>
      <c r="H7" s="1223"/>
      <c r="I7" s="1223"/>
      <c r="J7" s="1223"/>
      <c r="K7" s="1223"/>
      <c r="L7" s="554"/>
      <c r="M7" s="23"/>
    </row>
    <row r="8" spans="1:23" ht="15">
      <c r="B8" s="554" t="s">
        <v>713</v>
      </c>
      <c r="C8" s="360"/>
      <c r="D8" s="1223"/>
      <c r="E8" s="1223"/>
      <c r="F8" s="1223"/>
      <c r="G8" s="1223"/>
      <c r="H8" s="1223"/>
      <c r="I8" s="1223"/>
      <c r="J8" s="1223"/>
      <c r="K8" s="1223"/>
      <c r="L8" s="554"/>
      <c r="M8" s="23"/>
    </row>
    <row r="9" spans="1:23" ht="15">
      <c r="B9" s="554" t="s">
        <v>714</v>
      </c>
      <c r="C9" s="360"/>
      <c r="D9" s="1223"/>
      <c r="E9" s="1223"/>
      <c r="F9" s="1223"/>
      <c r="G9" s="1223"/>
      <c r="H9" s="1223"/>
      <c r="I9" s="1223"/>
      <c r="J9" s="1223"/>
      <c r="K9" s="1223"/>
      <c r="L9" s="554"/>
      <c r="M9" s="23"/>
    </row>
    <row r="10" spans="1:23" ht="15">
      <c r="B10" s="1221" t="s">
        <v>715</v>
      </c>
      <c r="C10" s="360"/>
      <c r="D10" s="1223"/>
      <c r="E10" s="1223"/>
      <c r="F10" s="1223"/>
      <c r="G10" s="1223"/>
      <c r="H10" s="1223"/>
      <c r="I10" s="1223"/>
      <c r="J10" s="1223"/>
      <c r="K10" s="1223"/>
      <c r="L10" s="554"/>
      <c r="M10" s="23"/>
    </row>
    <row r="11" spans="1:23" ht="15">
      <c r="B11" s="360" t="s">
        <v>716</v>
      </c>
      <c r="C11" s="360"/>
      <c r="D11" s="1223"/>
      <c r="E11" s="1223"/>
      <c r="F11" s="1223"/>
      <c r="G11" s="1223"/>
      <c r="H11" s="1223"/>
      <c r="I11" s="1223"/>
      <c r="J11" s="1223"/>
      <c r="K11" s="1223"/>
      <c r="L11" s="554"/>
      <c r="M11" s="23"/>
    </row>
    <row r="12" spans="1:23">
      <c r="B12" s="1224"/>
      <c r="C12" s="1224"/>
      <c r="D12" s="1224"/>
      <c r="E12" s="1224"/>
      <c r="F12" s="1224"/>
      <c r="G12" s="1224"/>
      <c r="H12" s="1224"/>
      <c r="I12" s="1224"/>
      <c r="J12" s="1224"/>
      <c r="K12" s="1224"/>
    </row>
    <row r="13" spans="1:23" ht="15">
      <c r="B13" s="24"/>
      <c r="C13" s="24"/>
      <c r="D13" s="24"/>
      <c r="E13" s="24"/>
      <c r="F13" s="24"/>
      <c r="G13" s="24"/>
      <c r="H13" s="24"/>
      <c r="I13" s="24"/>
      <c r="J13" s="24"/>
      <c r="K13" s="1225" t="s">
        <v>142</v>
      </c>
    </row>
    <row r="14" spans="1:23" ht="22.5" customHeight="1">
      <c r="B14" s="1226"/>
      <c r="C14" s="1227"/>
      <c r="D14" s="1546" t="s">
        <v>717</v>
      </c>
      <c r="E14" s="1546" t="s">
        <v>718</v>
      </c>
      <c r="F14" s="1546" t="s">
        <v>719</v>
      </c>
      <c r="G14" s="1548" t="s">
        <v>720</v>
      </c>
      <c r="H14" s="1548" t="s">
        <v>721</v>
      </c>
      <c r="I14" s="1549" t="s">
        <v>722</v>
      </c>
      <c r="J14" s="1542" t="s">
        <v>723</v>
      </c>
      <c r="K14" s="1544" t="s">
        <v>724</v>
      </c>
    </row>
    <row r="15" spans="1:23" ht="22.5" customHeight="1">
      <c r="B15" s="1216"/>
      <c r="C15" s="1217"/>
      <c r="D15" s="1547"/>
      <c r="E15" s="1547"/>
      <c r="F15" s="1547"/>
      <c r="G15" s="1547"/>
      <c r="H15" s="1547"/>
      <c r="I15" s="1550"/>
      <c r="J15" s="1543"/>
      <c r="K15" s="1545"/>
    </row>
    <row r="16" spans="1:23" ht="15">
      <c r="B16" s="1228" t="s">
        <v>725</v>
      </c>
      <c r="C16" s="24"/>
      <c r="D16" s="1229">
        <v>36.597656187254003</v>
      </c>
      <c r="E16" s="1229">
        <v>0</v>
      </c>
      <c r="F16" s="1229">
        <v>0</v>
      </c>
      <c r="G16" s="1229">
        <v>292.71436511951316</v>
      </c>
      <c r="H16" s="1229">
        <v>314.33394682385</v>
      </c>
      <c r="I16" s="1229">
        <v>108.40792199970205</v>
      </c>
      <c r="J16" s="1230">
        <v>752.05389013031925</v>
      </c>
      <c r="K16" s="1230">
        <v>741.36184045858511</v>
      </c>
      <c r="M16" s="1231"/>
      <c r="N16" s="1231"/>
      <c r="O16" s="1231"/>
      <c r="P16" s="1231"/>
      <c r="Q16" s="1231"/>
      <c r="R16" s="1231"/>
      <c r="S16" s="1231"/>
      <c r="T16" s="1231"/>
      <c r="U16" s="1231"/>
      <c r="V16" s="1231"/>
      <c r="W16" s="1231"/>
    </row>
    <row r="17" spans="2:23" ht="15">
      <c r="B17" s="1228" t="s">
        <v>726</v>
      </c>
      <c r="C17" s="24"/>
      <c r="D17" s="1229">
        <v>179.23825272939999</v>
      </c>
      <c r="E17" s="1229">
        <v>3.0955465780000004E-2</v>
      </c>
      <c r="F17" s="1229">
        <v>0</v>
      </c>
      <c r="G17" s="1229">
        <v>270.273860254959</v>
      </c>
      <c r="H17" s="1229">
        <v>45.938936276999996</v>
      </c>
      <c r="I17" s="1229">
        <v>73.559841188399972</v>
      </c>
      <c r="J17" s="1232">
        <v>569.04184591553894</v>
      </c>
      <c r="K17" s="1232">
        <v>630.99040041827504</v>
      </c>
      <c r="M17" s="1231"/>
      <c r="N17" s="1231"/>
      <c r="O17" s="1231"/>
      <c r="P17" s="1231"/>
      <c r="Q17" s="1231"/>
      <c r="R17" s="1231"/>
      <c r="S17" s="1231"/>
      <c r="T17" s="1231"/>
      <c r="U17" s="1231"/>
      <c r="V17" s="1231"/>
      <c r="W17" s="1231"/>
    </row>
    <row r="18" spans="2:23" ht="15">
      <c r="B18" s="1228" t="s">
        <v>727</v>
      </c>
      <c r="C18" s="24"/>
      <c r="D18" s="1229">
        <v>104.85271050999999</v>
      </c>
      <c r="E18" s="1229">
        <v>1.5450104766819999</v>
      </c>
      <c r="F18" s="1229">
        <v>0</v>
      </c>
      <c r="G18" s="1229">
        <v>201.5302896751389</v>
      </c>
      <c r="H18" s="1229">
        <v>27.908039769220007</v>
      </c>
      <c r="I18" s="1229">
        <v>301.19197894785594</v>
      </c>
      <c r="J18" s="1232">
        <v>637.0280293788968</v>
      </c>
      <c r="K18" s="1232">
        <v>636.78213593056773</v>
      </c>
      <c r="M18" s="1231"/>
      <c r="N18" s="1231"/>
      <c r="O18" s="1231"/>
      <c r="P18" s="1231"/>
      <c r="Q18" s="1231"/>
      <c r="R18" s="1231"/>
      <c r="S18" s="1231"/>
      <c r="T18" s="1231"/>
      <c r="U18" s="1231"/>
      <c r="V18" s="1231"/>
      <c r="W18" s="1231"/>
    </row>
    <row r="19" spans="2:23" ht="15">
      <c r="B19" s="1228" t="s">
        <v>728</v>
      </c>
      <c r="C19" s="24"/>
      <c r="D19" s="1229">
        <f>D20+D21</f>
        <v>36.063652140295993</v>
      </c>
      <c r="E19" s="1229">
        <f t="shared" ref="E19:K19" si="0">E20+E21</f>
        <v>0</v>
      </c>
      <c r="F19" s="1229">
        <f t="shared" si="0"/>
        <v>0</v>
      </c>
      <c r="G19" s="1229">
        <f t="shared" si="0"/>
        <v>389.79983455425599</v>
      </c>
      <c r="H19" s="1229">
        <f t="shared" si="0"/>
        <v>24.571964463984003</v>
      </c>
      <c r="I19" s="1229">
        <v>45</v>
      </c>
      <c r="J19" s="1232">
        <f t="shared" si="0"/>
        <v>494.930785118264</v>
      </c>
      <c r="K19" s="1232">
        <f t="shared" si="0"/>
        <v>489.59599936981419</v>
      </c>
      <c r="M19" s="1231"/>
      <c r="N19" s="1231"/>
      <c r="O19" s="1231"/>
      <c r="P19" s="1231"/>
      <c r="Q19" s="1231"/>
      <c r="R19" s="1231"/>
      <c r="S19" s="1231"/>
      <c r="T19" s="1231"/>
      <c r="U19" s="1231"/>
      <c r="V19" s="1231"/>
      <c r="W19" s="1231"/>
    </row>
    <row r="20" spans="2:23" ht="15">
      <c r="B20" s="1228"/>
      <c r="C20" s="1233" t="s">
        <v>729</v>
      </c>
      <c r="D20" s="1229">
        <v>32.57553239029599</v>
      </c>
      <c r="E20" s="1229">
        <v>0</v>
      </c>
      <c r="F20" s="1229">
        <v>0</v>
      </c>
      <c r="G20" s="1229">
        <v>348.84079659906996</v>
      </c>
      <c r="H20" s="1229">
        <v>20.618357342368</v>
      </c>
      <c r="I20" s="1229">
        <v>33.808580135168022</v>
      </c>
      <c r="J20" s="1232">
        <v>435.84326646690198</v>
      </c>
      <c r="K20" s="1232">
        <v>435.70365165648622</v>
      </c>
      <c r="M20" s="1231"/>
      <c r="N20" s="1231"/>
      <c r="O20" s="1231"/>
      <c r="P20" s="1231"/>
      <c r="Q20" s="1231"/>
      <c r="R20" s="1231"/>
      <c r="S20" s="1231"/>
      <c r="T20" s="1231"/>
      <c r="U20" s="1231"/>
      <c r="V20" s="1231"/>
      <c r="W20" s="1231"/>
    </row>
    <row r="21" spans="2:23" ht="15">
      <c r="B21" s="1228"/>
      <c r="C21" s="1233" t="s">
        <v>730</v>
      </c>
      <c r="D21" s="1229">
        <v>3.4881197500000001</v>
      </c>
      <c r="E21" s="1229">
        <v>0</v>
      </c>
      <c r="F21" s="1229">
        <v>0</v>
      </c>
      <c r="G21" s="1229">
        <v>40.959037955186012</v>
      </c>
      <c r="H21" s="1229">
        <v>3.9536071216160007</v>
      </c>
      <c r="I21" s="1229">
        <v>10.68675382456</v>
      </c>
      <c r="J21" s="1232">
        <v>59.087518651362018</v>
      </c>
      <c r="K21" s="1232">
        <v>53.892347713328007</v>
      </c>
      <c r="M21" s="1231"/>
      <c r="N21" s="1231"/>
      <c r="O21" s="1231"/>
      <c r="P21" s="1231"/>
      <c r="Q21" s="1231"/>
      <c r="R21" s="1231"/>
      <c r="S21" s="1231"/>
      <c r="T21" s="1231"/>
      <c r="U21" s="1231"/>
      <c r="V21" s="1231"/>
      <c r="W21" s="1231"/>
    </row>
    <row r="22" spans="2:23" ht="15">
      <c r="B22" s="1228" t="s">
        <v>731</v>
      </c>
      <c r="C22" s="24"/>
      <c r="D22" s="1229">
        <v>11.491711520000001</v>
      </c>
      <c r="E22" s="1229">
        <v>3.0493100052009998</v>
      </c>
      <c r="F22" s="1229">
        <v>3.5524162772999994</v>
      </c>
      <c r="G22" s="1229">
        <v>60.745603497536031</v>
      </c>
      <c r="H22" s="1229">
        <v>20.356963017638996</v>
      </c>
      <c r="I22" s="1229">
        <v>169.05728932329902</v>
      </c>
      <c r="J22" s="1232">
        <v>268.25329364097502</v>
      </c>
      <c r="K22" s="1232">
        <v>682.40090200257509</v>
      </c>
      <c r="M22" s="1231"/>
      <c r="N22" s="1231"/>
      <c r="O22" s="1231"/>
      <c r="P22" s="1231"/>
      <c r="Q22" s="1231"/>
      <c r="R22" s="1231"/>
      <c r="S22" s="1231"/>
      <c r="T22" s="1231"/>
      <c r="U22" s="1231"/>
      <c r="V22" s="1231"/>
      <c r="W22" s="1231"/>
    </row>
    <row r="23" spans="2:23" ht="15">
      <c r="B23" s="1228" t="s">
        <v>732</v>
      </c>
      <c r="C23" s="24"/>
      <c r="D23" s="1229">
        <v>8.7302499999999998</v>
      </c>
      <c r="E23" s="1229">
        <v>0</v>
      </c>
      <c r="F23" s="1229">
        <v>0</v>
      </c>
      <c r="G23" s="1229">
        <v>2.6011030403279998</v>
      </c>
      <c r="H23" s="1229">
        <v>6.9136894400000037E-2</v>
      </c>
      <c r="I23" s="1229">
        <v>1.5031379955999999</v>
      </c>
      <c r="J23" s="1232">
        <v>12.903627930328</v>
      </c>
      <c r="K23" s="1232">
        <v>7.8276052303279995</v>
      </c>
      <c r="M23" s="1231"/>
      <c r="N23" s="1231"/>
      <c r="O23" s="1231"/>
      <c r="P23" s="1231"/>
      <c r="Q23" s="1231"/>
      <c r="R23" s="1231"/>
      <c r="S23" s="1231"/>
      <c r="T23" s="1231"/>
      <c r="U23" s="1231"/>
      <c r="V23" s="1231"/>
      <c r="W23" s="1231"/>
    </row>
    <row r="24" spans="2:23" ht="15">
      <c r="B24" s="1228" t="s">
        <v>733</v>
      </c>
      <c r="C24" s="24"/>
      <c r="D24" s="1229">
        <v>0</v>
      </c>
      <c r="E24" s="1229">
        <v>0</v>
      </c>
      <c r="F24" s="1229">
        <v>0</v>
      </c>
      <c r="G24" s="1229">
        <v>37.71584</v>
      </c>
      <c r="H24" s="1229">
        <v>34.97489178</v>
      </c>
      <c r="I24" s="1229">
        <v>77.509747729799997</v>
      </c>
      <c r="J24" s="1232">
        <v>150.2004795098</v>
      </c>
      <c r="K24" s="1232">
        <v>150.08272261979999</v>
      </c>
      <c r="M24" s="1231"/>
      <c r="N24" s="1231"/>
      <c r="O24" s="1231"/>
      <c r="P24" s="1231"/>
      <c r="Q24" s="1231"/>
      <c r="R24" s="1231"/>
      <c r="S24" s="1231"/>
      <c r="T24" s="1231"/>
      <c r="U24" s="1231"/>
      <c r="V24" s="1231"/>
      <c r="W24" s="1231"/>
    </row>
    <row r="25" spans="2:23" ht="15">
      <c r="B25" s="1228" t="s">
        <v>734</v>
      </c>
      <c r="C25" s="24"/>
      <c r="D25" s="1229">
        <v>104.5808792182</v>
      </c>
      <c r="E25" s="1229">
        <v>3.6984771200000002E-2</v>
      </c>
      <c r="F25" s="1229">
        <v>0</v>
      </c>
      <c r="G25" s="1229">
        <v>227.71111376159988</v>
      </c>
      <c r="H25" s="1229">
        <v>21.816549237142006</v>
      </c>
      <c r="I25" s="1229">
        <v>38.806556751654007</v>
      </c>
      <c r="J25" s="1232">
        <v>392.95208373979585</v>
      </c>
      <c r="K25" s="1232">
        <v>324.98182753282339</v>
      </c>
      <c r="M25" s="1231"/>
      <c r="N25" s="1231"/>
      <c r="O25" s="1231"/>
      <c r="P25" s="1231"/>
      <c r="Q25" s="1231"/>
      <c r="R25" s="1231"/>
      <c r="S25" s="1231"/>
      <c r="T25" s="1231"/>
      <c r="U25" s="1231"/>
      <c r="V25" s="1231"/>
      <c r="W25" s="1231"/>
    </row>
    <row r="26" spans="2:23" ht="15">
      <c r="B26" s="1228" t="s">
        <v>735</v>
      </c>
      <c r="C26" s="24"/>
      <c r="D26" s="1229">
        <v>168.22234872000001</v>
      </c>
      <c r="E26" s="1229">
        <v>6.207112E-2</v>
      </c>
      <c r="F26" s="1229">
        <v>0.18136843999999999</v>
      </c>
      <c r="G26" s="1229">
        <v>407.22748551760827</v>
      </c>
      <c r="H26" s="1229">
        <v>132.239126639576</v>
      </c>
      <c r="I26" s="1234">
        <v>505.06052563079635</v>
      </c>
      <c r="J26" s="1232">
        <v>1212.9929260679805</v>
      </c>
      <c r="K26" s="1232">
        <v>1265.4407084841121</v>
      </c>
      <c r="M26" s="1231"/>
      <c r="N26" s="1231"/>
      <c r="O26" s="1231"/>
      <c r="P26" s="1231"/>
      <c r="Q26" s="1231"/>
      <c r="R26" s="1231"/>
      <c r="S26" s="1231"/>
      <c r="T26" s="1231"/>
      <c r="U26" s="1231"/>
      <c r="V26" s="1231"/>
      <c r="W26" s="1231"/>
    </row>
    <row r="27" spans="2:23" ht="15">
      <c r="B27" s="1235" t="s">
        <v>736</v>
      </c>
      <c r="C27" s="1236"/>
      <c r="D27" s="1229">
        <v>0</v>
      </c>
      <c r="E27" s="1229">
        <v>0</v>
      </c>
      <c r="F27" s="1229">
        <v>0</v>
      </c>
      <c r="G27" s="1229">
        <v>8.4875018191999996E-2</v>
      </c>
      <c r="H27" s="1229">
        <v>0</v>
      </c>
      <c r="I27" s="1229">
        <v>7.3264800000000005E-2</v>
      </c>
      <c r="J27" s="1232">
        <v>0.15813981819199999</v>
      </c>
      <c r="K27" s="1232">
        <v>122.65266388975201</v>
      </c>
      <c r="M27" s="1231"/>
      <c r="N27" s="1231"/>
      <c r="O27" s="1231" t="s">
        <v>747</v>
      </c>
      <c r="P27" s="1231"/>
      <c r="Q27" s="1231"/>
      <c r="R27" s="1231"/>
      <c r="S27" s="1231"/>
      <c r="T27" s="1231"/>
      <c r="U27" s="1231"/>
      <c r="V27" s="1231"/>
      <c r="W27" s="1231"/>
    </row>
    <row r="28" spans="2:23" ht="15">
      <c r="B28" s="1237" t="s">
        <v>737</v>
      </c>
      <c r="C28" s="1238"/>
      <c r="D28" s="1239">
        <f>SUM(D16:D19,D22:D27)</f>
        <v>649.77746102514993</v>
      </c>
      <c r="E28" s="1239">
        <f t="shared" ref="E28:H28" si="1">SUM(E16:E19,E22:E27)</f>
        <v>4.7243318388629998</v>
      </c>
      <c r="F28" s="1239">
        <f t="shared" si="1"/>
        <v>3.7337847172999994</v>
      </c>
      <c r="G28" s="1239">
        <f t="shared" si="1"/>
        <v>1890.4043704391313</v>
      </c>
      <c r="H28" s="1239">
        <f t="shared" si="1"/>
        <v>622.20955490281096</v>
      </c>
      <c r="I28" s="1239">
        <f>SUM(I16:I19,I22:I27)</f>
        <v>1320.1702643671074</v>
      </c>
      <c r="J28" s="1240">
        <f>SUM(J16:J19,J22:J27)</f>
        <v>4490.5151012500901</v>
      </c>
      <c r="K28" s="1240">
        <f>SUM(K16:K19,K22:K27)</f>
        <v>5052.1168059366328</v>
      </c>
      <c r="M28" s="1231"/>
      <c r="N28" s="1231"/>
      <c r="O28" s="1231"/>
      <c r="P28" s="1231"/>
      <c r="Q28" s="1231"/>
      <c r="R28" s="1231"/>
      <c r="S28" s="1231"/>
      <c r="T28" s="1231"/>
      <c r="U28" s="1231"/>
      <c r="V28" s="1231"/>
      <c r="W28" s="1231"/>
    </row>
    <row r="29" spans="2:23" ht="15">
      <c r="B29" s="24"/>
      <c r="C29" s="1074"/>
      <c r="D29" s="1229"/>
      <c r="E29" s="1229"/>
      <c r="F29" s="1229"/>
      <c r="G29" s="1229"/>
      <c r="H29" s="1229"/>
      <c r="I29" s="1229"/>
      <c r="J29" s="1229"/>
      <c r="K29" s="1229"/>
    </row>
    <row r="30" spans="2:23" ht="15">
      <c r="B30" s="24"/>
      <c r="C30" s="24"/>
      <c r="D30" s="24"/>
      <c r="E30" s="24"/>
      <c r="F30" s="24"/>
      <c r="G30" s="24"/>
      <c r="H30" s="24"/>
      <c r="I30" s="24"/>
      <c r="J30" s="24"/>
      <c r="K30" s="24"/>
    </row>
    <row r="31" spans="2:23" ht="15">
      <c r="B31" s="1233" t="s">
        <v>738</v>
      </c>
      <c r="C31" s="24"/>
      <c r="D31" s="24"/>
      <c r="E31" s="24"/>
      <c r="F31" s="24"/>
      <c r="G31" s="24"/>
      <c r="H31" s="24"/>
      <c r="I31" s="24"/>
      <c r="J31" s="24"/>
      <c r="K31" s="24"/>
    </row>
    <row r="32" spans="2:23" ht="15">
      <c r="B32" s="1233"/>
      <c r="C32" s="24"/>
      <c r="D32" s="24"/>
      <c r="E32" s="24"/>
      <c r="F32" s="24"/>
      <c r="G32" s="24"/>
      <c r="H32" s="24"/>
      <c r="I32" s="24"/>
      <c r="J32" s="24"/>
      <c r="K32" s="24"/>
    </row>
    <row r="33" spans="2:11" ht="15">
      <c r="B33" s="1241" t="s">
        <v>739</v>
      </c>
      <c r="C33" s="1242"/>
      <c r="D33" s="1242"/>
      <c r="E33" s="1242"/>
      <c r="F33" s="1242"/>
      <c r="G33" s="1242"/>
      <c r="H33" s="1242"/>
      <c r="I33" s="1242"/>
      <c r="J33" s="1242"/>
      <c r="K33" s="1242"/>
    </row>
    <row r="34" spans="2:11" ht="15">
      <c r="B34" s="1243"/>
      <c r="C34" s="24"/>
      <c r="D34" s="24"/>
      <c r="E34" s="24"/>
      <c r="F34" s="24"/>
      <c r="G34" s="24"/>
      <c r="H34" s="24"/>
      <c r="I34" s="24"/>
      <c r="J34" s="24"/>
      <c r="K34" s="24"/>
    </row>
    <row r="35" spans="2:11" ht="15">
      <c r="B35" s="24"/>
      <c r="C35" s="24"/>
      <c r="D35" s="24"/>
      <c r="E35" s="24"/>
      <c r="F35" s="24"/>
      <c r="G35" s="24"/>
      <c r="H35" s="24"/>
      <c r="I35" s="24"/>
      <c r="J35" s="24"/>
      <c r="K35" s="1225" t="s">
        <v>142</v>
      </c>
    </row>
    <row r="36" spans="2:11" ht="22.5" customHeight="1">
      <c r="B36" s="1226"/>
      <c r="C36" s="1227"/>
      <c r="D36" s="1546" t="s">
        <v>717</v>
      </c>
      <c r="E36" s="1546" t="s">
        <v>718</v>
      </c>
      <c r="F36" s="1546" t="s">
        <v>719</v>
      </c>
      <c r="G36" s="1548" t="s">
        <v>720</v>
      </c>
      <c r="H36" s="1548" t="s">
        <v>721</v>
      </c>
      <c r="I36" s="1549" t="s">
        <v>722</v>
      </c>
      <c r="J36" s="1542" t="s">
        <v>723</v>
      </c>
      <c r="K36" s="1544" t="s">
        <v>724</v>
      </c>
    </row>
    <row r="37" spans="2:11" ht="22.5" customHeight="1">
      <c r="B37" s="1216"/>
      <c r="C37" s="1217"/>
      <c r="D37" s="1547"/>
      <c r="E37" s="1547"/>
      <c r="F37" s="1547"/>
      <c r="G37" s="1547"/>
      <c r="H37" s="1547"/>
      <c r="I37" s="1550"/>
      <c r="J37" s="1543"/>
      <c r="K37" s="1545"/>
    </row>
    <row r="38" spans="2:11" ht="15">
      <c r="B38" s="1228" t="s">
        <v>725</v>
      </c>
      <c r="C38" s="24"/>
      <c r="D38" s="1229">
        <v>36.750520331632003</v>
      </c>
      <c r="E38" s="1229">
        <v>0</v>
      </c>
      <c r="F38" s="1229">
        <v>0</v>
      </c>
      <c r="G38" s="1229">
        <v>288.69585598711359</v>
      </c>
      <c r="H38" s="1229">
        <v>296.29135629644003</v>
      </c>
      <c r="I38" s="1229">
        <v>111.73285809828003</v>
      </c>
      <c r="J38" s="1230">
        <v>733.47059071346553</v>
      </c>
      <c r="K38" s="1230">
        <v>723.41062147998571</v>
      </c>
    </row>
    <row r="39" spans="2:11" ht="15">
      <c r="B39" s="1228" t="s">
        <v>726</v>
      </c>
      <c r="C39" s="24"/>
      <c r="D39" s="1229">
        <v>195.0257014032</v>
      </c>
      <c r="E39" s="1229">
        <v>3.9241426183999999E-2</v>
      </c>
      <c r="F39" s="1229">
        <v>0</v>
      </c>
      <c r="G39" s="1229">
        <v>256.48837390747013</v>
      </c>
      <c r="H39" s="1229">
        <v>46.683108365072002</v>
      </c>
      <c r="I39" s="1229">
        <v>87.290923796579918</v>
      </c>
      <c r="J39" s="1232">
        <v>585.52734889850603</v>
      </c>
      <c r="K39" s="1232">
        <v>660.83542458011607</v>
      </c>
    </row>
    <row r="40" spans="2:11" ht="15">
      <c r="B40" s="1228" t="s">
        <v>727</v>
      </c>
      <c r="C40" s="24"/>
      <c r="D40" s="1229">
        <v>73.882143540000001</v>
      </c>
      <c r="E40" s="1229">
        <v>1.5843358530439999</v>
      </c>
      <c r="F40" s="1229">
        <v>0</v>
      </c>
      <c r="G40" s="1229">
        <v>117.72692612430895</v>
      </c>
      <c r="H40" s="1229">
        <v>42.318764187462008</v>
      </c>
      <c r="I40" s="1229">
        <v>229.78197455102588</v>
      </c>
      <c r="J40" s="1232">
        <v>465.29414425584082</v>
      </c>
      <c r="K40" s="1232">
        <v>465.29414425584082</v>
      </c>
    </row>
    <row r="41" spans="2:11" ht="15">
      <c r="B41" s="1228" t="s">
        <v>728</v>
      </c>
      <c r="C41" s="24"/>
      <c r="D41" s="1229">
        <f>D42+D43</f>
        <v>48.268831435228009</v>
      </c>
      <c r="E41" s="1229">
        <f t="shared" ref="E41:K41" si="2">E42+E43</f>
        <v>0</v>
      </c>
      <c r="F41" s="1229">
        <f t="shared" si="2"/>
        <v>1.33011E-3</v>
      </c>
      <c r="G41" s="1229">
        <f t="shared" si="2"/>
        <v>381.93400742036971</v>
      </c>
      <c r="H41" s="1229">
        <f t="shared" si="2"/>
        <v>42.810886308711005</v>
      </c>
      <c r="I41" s="1229">
        <f t="shared" si="2"/>
        <v>42.657776333680005</v>
      </c>
      <c r="J41" s="1232">
        <f t="shared" si="2"/>
        <v>515.67283160798877</v>
      </c>
      <c r="K41" s="1232">
        <f t="shared" si="2"/>
        <v>507.10569188280164</v>
      </c>
    </row>
    <row r="42" spans="2:11" ht="15">
      <c r="B42" s="1228"/>
      <c r="C42" s="1233" t="s">
        <v>729</v>
      </c>
      <c r="D42" s="1229">
        <v>44.324723236028007</v>
      </c>
      <c r="E42" s="1229">
        <v>0</v>
      </c>
      <c r="F42" s="1229">
        <v>1.33011E-3</v>
      </c>
      <c r="G42" s="1229">
        <v>350.15309672449973</v>
      </c>
      <c r="H42" s="1229">
        <v>38.672531825511008</v>
      </c>
      <c r="I42" s="1229">
        <v>31.749887965272013</v>
      </c>
      <c r="J42" s="1232">
        <v>464.90156986131075</v>
      </c>
      <c r="K42" s="1232">
        <v>463.66502179485167</v>
      </c>
    </row>
    <row r="43" spans="2:11" ht="15">
      <c r="B43" s="1228"/>
      <c r="C43" s="1233" t="s">
        <v>730</v>
      </c>
      <c r="D43" s="1229">
        <v>3.9441081992</v>
      </c>
      <c r="E43" s="1229">
        <v>0</v>
      </c>
      <c r="F43" s="1229">
        <v>0</v>
      </c>
      <c r="G43" s="1229">
        <v>31.780910695869988</v>
      </c>
      <c r="H43" s="1229">
        <v>4.1383544831999997</v>
      </c>
      <c r="I43" s="1229">
        <v>10.907888368407995</v>
      </c>
      <c r="J43" s="1232">
        <v>50.771261746677979</v>
      </c>
      <c r="K43" s="1232">
        <v>43.440670087949982</v>
      </c>
    </row>
    <row r="44" spans="2:11" ht="15">
      <c r="B44" s="1228" t="s">
        <v>731</v>
      </c>
      <c r="C44" s="24"/>
      <c r="D44" s="1229">
        <v>14.447858419999999</v>
      </c>
      <c r="E44" s="1229">
        <v>2.8077629770149999</v>
      </c>
      <c r="F44" s="1229">
        <v>3.2958599354999993</v>
      </c>
      <c r="G44" s="1229">
        <v>59.588671685663023</v>
      </c>
      <c r="H44" s="1229">
        <v>17.693530326834999</v>
      </c>
      <c r="I44" s="1229">
        <v>167.26478897540002</v>
      </c>
      <c r="J44" s="1232">
        <v>265.09847232041301</v>
      </c>
      <c r="K44" s="1232">
        <v>676.45322805757314</v>
      </c>
    </row>
    <row r="45" spans="2:11" ht="15">
      <c r="B45" s="1228" t="s">
        <v>732</v>
      </c>
      <c r="C45" s="24"/>
      <c r="D45" s="1229">
        <v>4.5099364</v>
      </c>
      <c r="E45" s="1229">
        <v>0</v>
      </c>
      <c r="F45" s="1229">
        <v>0</v>
      </c>
      <c r="G45" s="1229">
        <v>2.6880014967120003</v>
      </c>
      <c r="H45" s="1229">
        <v>9.0622576800000021E-2</v>
      </c>
      <c r="I45" s="1229">
        <v>1.5014148907999998</v>
      </c>
      <c r="J45" s="1232">
        <v>8.7899753643120011</v>
      </c>
      <c r="K45" s="1232">
        <v>5.0437105643120006</v>
      </c>
    </row>
    <row r="46" spans="2:11" ht="15">
      <c r="B46" s="1228" t="s">
        <v>733</v>
      </c>
      <c r="C46" s="24"/>
      <c r="D46" s="1229">
        <v>0</v>
      </c>
      <c r="E46" s="1229">
        <v>0</v>
      </c>
      <c r="F46" s="1229">
        <v>0</v>
      </c>
      <c r="G46" s="1229">
        <v>44.015500000000003</v>
      </c>
      <c r="H46" s="1229">
        <v>27.988975159999999</v>
      </c>
      <c r="I46" s="1229">
        <v>77.265046749999996</v>
      </c>
      <c r="J46" s="1232">
        <v>149.26952191000001</v>
      </c>
      <c r="K46" s="1232">
        <v>149.12950149</v>
      </c>
    </row>
    <row r="47" spans="2:11" ht="15">
      <c r="B47" s="1228" t="s">
        <v>734</v>
      </c>
      <c r="C47" s="24"/>
      <c r="D47" s="1229">
        <v>96.883102566585009</v>
      </c>
      <c r="E47" s="1229">
        <v>4.4061564800000001E-2</v>
      </c>
      <c r="F47" s="1229">
        <v>0</v>
      </c>
      <c r="G47" s="1229">
        <v>242.55307737950787</v>
      </c>
      <c r="H47" s="1229">
        <v>10.830497975215998</v>
      </c>
      <c r="I47" s="1229">
        <v>37.204770644832003</v>
      </c>
      <c r="J47" s="1232">
        <v>387.51551013094087</v>
      </c>
      <c r="K47" s="1232">
        <v>336.91570656561674</v>
      </c>
    </row>
    <row r="48" spans="2:11" ht="15">
      <c r="B48" s="1228" t="s">
        <v>735</v>
      </c>
      <c r="C48" s="24"/>
      <c r="D48" s="1229">
        <v>172.41576836159999</v>
      </c>
      <c r="E48" s="1229">
        <v>2.213091E-2</v>
      </c>
      <c r="F48" s="1229">
        <v>2.9047893</v>
      </c>
      <c r="G48" s="1229">
        <v>431.89677375420183</v>
      </c>
      <c r="H48" s="1229">
        <v>121.959908512968</v>
      </c>
      <c r="I48" s="1234">
        <v>495.17817299961274</v>
      </c>
      <c r="J48" s="1232">
        <v>1224.3775438383825</v>
      </c>
      <c r="K48" s="1232">
        <v>1369.9789837106416</v>
      </c>
    </row>
    <row r="49" spans="2:11" ht="15">
      <c r="B49" s="1235" t="s">
        <v>736</v>
      </c>
      <c r="C49" s="1236"/>
      <c r="D49" s="1229">
        <v>0</v>
      </c>
      <c r="E49" s="1229">
        <v>0</v>
      </c>
      <c r="F49" s="1229">
        <v>0</v>
      </c>
      <c r="G49" s="1229">
        <v>8.4875018191999996E-2</v>
      </c>
      <c r="H49" s="1229">
        <v>0</v>
      </c>
      <c r="I49" s="1229">
        <v>7.3264800000000005E-2</v>
      </c>
      <c r="J49" s="1232">
        <v>0.15813981819199999</v>
      </c>
      <c r="K49" s="1232">
        <v>122.65266388975201</v>
      </c>
    </row>
    <row r="50" spans="2:11" ht="15">
      <c r="B50" s="1237" t="s">
        <v>737</v>
      </c>
      <c r="C50" s="1238"/>
      <c r="D50" s="1239">
        <f>SUM(D38:D41,D44:D49)</f>
        <v>642.18386245824502</v>
      </c>
      <c r="E50" s="1239">
        <f t="shared" ref="E50:I50" si="3">SUM(E38:E41,E44:E49)</f>
        <v>4.4975327310429991</v>
      </c>
      <c r="F50" s="1239">
        <f t="shared" si="3"/>
        <v>6.2019793454999999</v>
      </c>
      <c r="G50" s="1239">
        <f t="shared" si="3"/>
        <v>1825.6720627735392</v>
      </c>
      <c r="H50" s="1239">
        <f t="shared" si="3"/>
        <v>606.66764970950408</v>
      </c>
      <c r="I50" s="1239">
        <f t="shared" si="3"/>
        <v>1249.9509918402107</v>
      </c>
      <c r="J50" s="1240">
        <f>SUM(J38:J41,J44:J49)</f>
        <v>4335.174078858041</v>
      </c>
      <c r="K50" s="1240">
        <f>SUM(K38:K41,K44:K49)</f>
        <v>5016.8196764766399</v>
      </c>
    </row>
    <row r="51" spans="2:11">
      <c r="D51" s="1244"/>
    </row>
  </sheetData>
  <mergeCells count="16">
    <mergeCell ref="J14:J15"/>
    <mergeCell ref="K14:K15"/>
    <mergeCell ref="D36:D37"/>
    <mergeCell ref="E36:E37"/>
    <mergeCell ref="F36:F37"/>
    <mergeCell ref="G36:G37"/>
    <mergeCell ref="H36:H37"/>
    <mergeCell ref="I36:I37"/>
    <mergeCell ref="J36:J37"/>
    <mergeCell ref="K36:K37"/>
    <mergeCell ref="D14:D15"/>
    <mergeCell ref="E14:E15"/>
    <mergeCell ref="F14:F15"/>
    <mergeCell ref="G14:G15"/>
    <mergeCell ref="H14:H15"/>
    <mergeCell ref="I14:I15"/>
  </mergeCells>
  <phoneticPr fontId="2"/>
  <pageMargins left="0.7" right="0.7" top="0.75" bottom="0.75" header="0.3" footer="0.3"/>
  <pageSetup paperSize="8" scale="80" orientation="landscape" horizontalDpi="300" verticalDpi="300" r:id="rId1"/>
  <ignoredErrors>
    <ignoredError sqref="D28:F28 G28:H28 D50:K50"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F359E-E323-4095-AD50-91F51D2D462A}">
  <dimension ref="A1"/>
  <sheetViews>
    <sheetView workbookViewId="0"/>
  </sheetViews>
  <sheetFormatPr defaultRowHeight="13.5"/>
  <cols>
    <col min="1" max="1" width="21.75" customWidth="1"/>
  </cols>
  <sheetData>
    <row r="1" spans="1:1">
      <c r="A1" s="1247">
        <v>216.45</v>
      </c>
    </row>
  </sheetData>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55BA9-7DF7-4895-9B67-745105B0F043}">
  <sheetPr>
    <pageSetUpPr fitToPage="1"/>
  </sheetPr>
  <dimension ref="A1:T68"/>
  <sheetViews>
    <sheetView showGridLines="0" view="pageBreakPreview" topLeftCell="B1" zoomScale="55" zoomScaleNormal="70" zoomScaleSheetLayoutView="55" workbookViewId="0">
      <pane xSplit="1" topLeftCell="C1" activePane="topRight" state="frozen"/>
      <selection pane="topRight"/>
    </sheetView>
  </sheetViews>
  <sheetFormatPr defaultColWidth="9" defaultRowHeight="14.25"/>
  <cols>
    <col min="1" max="1" width="3.5" style="8" customWidth="1"/>
    <col min="2" max="2" width="100.5" style="8" customWidth="1"/>
    <col min="3" max="16" width="20.5" style="8" customWidth="1"/>
    <col min="17" max="17" width="2.875" style="8" customWidth="1"/>
    <col min="18" max="18" width="100.625" style="8" customWidth="1"/>
    <col min="19" max="19" width="20.625" style="8" customWidth="1"/>
    <col min="20" max="20" width="20.625" style="1261" customWidth="1"/>
    <col min="21" max="16384" width="9" style="8"/>
  </cols>
  <sheetData>
    <row r="1" spans="1:20" ht="22.5" customHeight="1">
      <c r="A1" s="964" t="s">
        <v>95</v>
      </c>
      <c r="B1" s="42"/>
      <c r="C1" s="28"/>
      <c r="D1" s="28"/>
      <c r="E1" s="28"/>
      <c r="F1" s="28"/>
      <c r="G1" s="28"/>
      <c r="H1" s="28"/>
      <c r="I1" s="28"/>
      <c r="J1" s="913"/>
      <c r="K1" s="654"/>
      <c r="L1" s="654"/>
      <c r="M1" s="654"/>
      <c r="N1" s="28"/>
      <c r="O1" s="28"/>
      <c r="P1" s="28" t="s">
        <v>96</v>
      </c>
      <c r="Q1" s="21" t="s">
        <v>689</v>
      </c>
      <c r="R1" s="42"/>
      <c r="S1" s="28" t="s">
        <v>96</v>
      </c>
    </row>
    <row r="2" spans="1:20" ht="5.25" customHeight="1">
      <c r="B2" s="29"/>
      <c r="R2" s="29"/>
    </row>
    <row r="3" spans="1:20" s="30" customFormat="1" ht="20.25" customHeight="1">
      <c r="B3" s="1321"/>
      <c r="C3" s="1327" t="s">
        <v>97</v>
      </c>
      <c r="D3" s="1327" t="s">
        <v>98</v>
      </c>
      <c r="E3" s="1327" t="s">
        <v>99</v>
      </c>
      <c r="F3" s="1327" t="s">
        <v>100</v>
      </c>
      <c r="G3" s="1327" t="s">
        <v>101</v>
      </c>
      <c r="H3" s="1327" t="s">
        <v>102</v>
      </c>
      <c r="I3" s="1327" t="s">
        <v>103</v>
      </c>
      <c r="J3" s="1327" t="s">
        <v>104</v>
      </c>
      <c r="K3" s="1323" t="s">
        <v>105</v>
      </c>
      <c r="L3" s="1323" t="s">
        <v>106</v>
      </c>
      <c r="M3" s="1323" t="s">
        <v>107</v>
      </c>
      <c r="N3" s="1337" t="s">
        <v>108</v>
      </c>
      <c r="O3" s="1347" t="s">
        <v>109</v>
      </c>
      <c r="P3" s="1344" t="s">
        <v>667</v>
      </c>
      <c r="R3" s="1321"/>
      <c r="S3" s="1337" t="s">
        <v>698</v>
      </c>
      <c r="T3" s="1344" t="s">
        <v>706</v>
      </c>
    </row>
    <row r="4" spans="1:20" s="30" customFormat="1" ht="20.25" customHeight="1">
      <c r="B4" s="1322"/>
      <c r="C4" s="1343"/>
      <c r="D4" s="1332"/>
      <c r="E4" s="1332"/>
      <c r="F4" s="1332"/>
      <c r="G4" s="1332"/>
      <c r="H4" s="1332"/>
      <c r="I4" s="1332"/>
      <c r="J4" s="1332"/>
      <c r="K4" s="1324"/>
      <c r="L4" s="1324"/>
      <c r="M4" s="1324"/>
      <c r="N4" s="1338"/>
      <c r="O4" s="1326"/>
      <c r="P4" s="1331"/>
      <c r="R4" s="1322"/>
      <c r="S4" s="1338"/>
      <c r="T4" s="1345"/>
    </row>
    <row r="5" spans="1:20" s="32" customFormat="1" ht="21.75" customHeight="1">
      <c r="B5" s="914" t="s">
        <v>110</v>
      </c>
      <c r="C5" s="200"/>
      <c r="D5" s="200"/>
      <c r="E5" s="200"/>
      <c r="F5" s="200"/>
      <c r="G5" s="200"/>
      <c r="H5" s="200"/>
      <c r="I5" s="200"/>
      <c r="J5" s="200"/>
      <c r="K5" s="949"/>
      <c r="L5" s="949"/>
      <c r="M5" s="949"/>
      <c r="N5" s="286"/>
      <c r="O5" s="692"/>
      <c r="P5" s="1047"/>
      <c r="R5" s="914" t="s">
        <v>110</v>
      </c>
      <c r="S5" s="286"/>
      <c r="T5" s="1262"/>
    </row>
    <row r="6" spans="1:20" s="32" customFormat="1" ht="21.75" customHeight="1">
      <c r="B6" s="696" t="s">
        <v>111</v>
      </c>
      <c r="C6" s="950">
        <v>1915992</v>
      </c>
      <c r="D6" s="951">
        <v>1659233</v>
      </c>
      <c r="E6" s="951">
        <v>1714176</v>
      </c>
      <c r="F6" s="951">
        <v>1718165</v>
      </c>
      <c r="G6" s="951">
        <v>1566839</v>
      </c>
      <c r="H6" s="951">
        <v>1463536</v>
      </c>
      <c r="I6" s="951">
        <v>1716670</v>
      </c>
      <c r="J6" s="951">
        <v>1749319</v>
      </c>
      <c r="K6" s="950">
        <v>1651592</v>
      </c>
      <c r="L6" s="950">
        <v>1512727</v>
      </c>
      <c r="M6" s="950">
        <v>1998218</v>
      </c>
      <c r="N6" s="1175">
        <v>2368500</v>
      </c>
      <c r="O6" s="1184">
        <v>2299715</v>
      </c>
      <c r="P6" s="1192">
        <v>2388732</v>
      </c>
      <c r="R6" s="1249" t="s">
        <v>111</v>
      </c>
      <c r="S6" s="1175">
        <v>1177097</v>
      </c>
      <c r="T6" s="1263">
        <v>1177427</v>
      </c>
    </row>
    <row r="7" spans="1:20" s="32" customFormat="1" ht="21.75" customHeight="1">
      <c r="B7" s="705" t="s">
        <v>112</v>
      </c>
      <c r="C7" s="952">
        <v>90657</v>
      </c>
      <c r="D7" s="953">
        <v>88517</v>
      </c>
      <c r="E7" s="953">
        <v>88928</v>
      </c>
      <c r="F7" s="953">
        <v>91535</v>
      </c>
      <c r="G7" s="953">
        <v>91233</v>
      </c>
      <c r="H7" s="953">
        <v>91813</v>
      </c>
      <c r="I7" s="953">
        <v>99788</v>
      </c>
      <c r="J7" s="953">
        <v>106870</v>
      </c>
      <c r="K7" s="952">
        <v>103233</v>
      </c>
      <c r="L7" s="952">
        <v>89758</v>
      </c>
      <c r="M7" s="952">
        <v>102534</v>
      </c>
      <c r="N7" s="1176">
        <v>111339</v>
      </c>
      <c r="O7" s="1185">
        <v>114933</v>
      </c>
      <c r="P7" s="1193">
        <v>120982</v>
      </c>
      <c r="R7" s="1250" t="s">
        <v>112</v>
      </c>
      <c r="S7" s="1176">
        <v>58127</v>
      </c>
      <c r="T7" s="1264">
        <v>62919</v>
      </c>
    </row>
    <row r="8" spans="1:20" s="32" customFormat="1" ht="21.75" customHeight="1">
      <c r="B8" s="915" t="s">
        <v>113</v>
      </c>
      <c r="C8" s="259">
        <v>2006649</v>
      </c>
      <c r="D8" s="259">
        <v>1747750</v>
      </c>
      <c r="E8" s="259">
        <v>1803104</v>
      </c>
      <c r="F8" s="259">
        <v>1809701</v>
      </c>
      <c r="G8" s="259">
        <v>1658072</v>
      </c>
      <c r="H8" s="259">
        <v>1555349</v>
      </c>
      <c r="I8" s="259">
        <v>1816459</v>
      </c>
      <c r="J8" s="259">
        <v>1856190</v>
      </c>
      <c r="K8" s="318">
        <v>1754825</v>
      </c>
      <c r="L8" s="318">
        <v>1602485</v>
      </c>
      <c r="M8" s="318">
        <v>2100752</v>
      </c>
      <c r="N8" s="1177">
        <v>2479840</v>
      </c>
      <c r="O8" s="1186">
        <v>2414649</v>
      </c>
      <c r="P8" s="1194">
        <v>2509714</v>
      </c>
      <c r="R8" s="915" t="s">
        <v>113</v>
      </c>
      <c r="S8" s="1177">
        <v>1235225</v>
      </c>
      <c r="T8" s="1265">
        <v>1240346</v>
      </c>
    </row>
    <row r="9" spans="1:20" s="32" customFormat="1" ht="21.75" customHeight="1">
      <c r="B9" s="915" t="s">
        <v>114</v>
      </c>
      <c r="C9" s="259">
        <v>-1789582</v>
      </c>
      <c r="D9" s="259">
        <v>-1560504</v>
      </c>
      <c r="E9" s="259">
        <v>-1604882</v>
      </c>
      <c r="F9" s="259">
        <v>-1612013</v>
      </c>
      <c r="G9" s="259">
        <v>-1477333</v>
      </c>
      <c r="H9" s="259">
        <v>-1354664</v>
      </c>
      <c r="I9" s="259">
        <v>-1584078</v>
      </c>
      <c r="J9" s="259">
        <v>-1615233</v>
      </c>
      <c r="K9" s="318">
        <v>-1534330</v>
      </c>
      <c r="L9" s="318">
        <v>-1414365</v>
      </c>
      <c r="M9" s="318">
        <v>-1829433</v>
      </c>
      <c r="N9" s="1177">
        <v>-2142272</v>
      </c>
      <c r="O9" s="1186">
        <v>-2088694</v>
      </c>
      <c r="P9" s="1194">
        <v>-2162921</v>
      </c>
      <c r="R9" s="915" t="s">
        <v>114</v>
      </c>
      <c r="S9" s="1177">
        <v>-1069599</v>
      </c>
      <c r="T9" s="1265">
        <v>-1068737</v>
      </c>
    </row>
    <row r="10" spans="1:20" s="32" customFormat="1" ht="21.75" customHeight="1">
      <c r="B10" s="915" t="s">
        <v>115</v>
      </c>
      <c r="C10" s="259">
        <v>217066</v>
      </c>
      <c r="D10" s="259">
        <v>187245</v>
      </c>
      <c r="E10" s="259">
        <v>198221</v>
      </c>
      <c r="F10" s="259">
        <v>197688</v>
      </c>
      <c r="G10" s="259">
        <v>180739</v>
      </c>
      <c r="H10" s="259">
        <v>200685</v>
      </c>
      <c r="I10" s="259">
        <v>232380</v>
      </c>
      <c r="J10" s="259">
        <v>240956</v>
      </c>
      <c r="K10" s="318">
        <v>220494</v>
      </c>
      <c r="L10" s="318">
        <v>188120</v>
      </c>
      <c r="M10" s="318">
        <v>271319</v>
      </c>
      <c r="N10" s="1177">
        <v>337567</v>
      </c>
      <c r="O10" s="1186">
        <v>325955</v>
      </c>
      <c r="P10" s="1194">
        <v>346793</v>
      </c>
      <c r="R10" s="915" t="s">
        <v>115</v>
      </c>
      <c r="S10" s="1177">
        <v>165625</v>
      </c>
      <c r="T10" s="1265">
        <v>171608</v>
      </c>
    </row>
    <row r="11" spans="1:20" s="23" customFormat="1" ht="21.75" customHeight="1">
      <c r="B11" s="916" t="s">
        <v>116</v>
      </c>
      <c r="C11" s="260">
        <v>-153663</v>
      </c>
      <c r="D11" s="260">
        <v>-151091</v>
      </c>
      <c r="E11" s="260">
        <v>-151628</v>
      </c>
      <c r="F11" s="260">
        <v>-149739</v>
      </c>
      <c r="G11" s="260">
        <v>-154416</v>
      </c>
      <c r="H11" s="260">
        <v>-153038</v>
      </c>
      <c r="I11" s="260">
        <v>-162662</v>
      </c>
      <c r="J11" s="260">
        <v>-173433</v>
      </c>
      <c r="K11" s="321">
        <v>-173243</v>
      </c>
      <c r="L11" s="321">
        <v>-161080</v>
      </c>
      <c r="M11" s="321">
        <v>-180314</v>
      </c>
      <c r="N11" s="1178">
        <v>-222771</v>
      </c>
      <c r="O11" s="703">
        <v>-241464</v>
      </c>
      <c r="P11" s="1195">
        <v>-269903</v>
      </c>
      <c r="R11" s="916" t="s">
        <v>116</v>
      </c>
      <c r="S11" s="1178">
        <v>-129306</v>
      </c>
      <c r="T11" s="1266">
        <v>-144241</v>
      </c>
    </row>
    <row r="12" spans="1:20" s="23" customFormat="1" ht="21.75" customHeight="1">
      <c r="B12" s="297" t="s">
        <v>117</v>
      </c>
      <c r="C12" s="200">
        <v>-5930</v>
      </c>
      <c r="D12" s="200">
        <v>-10660</v>
      </c>
      <c r="E12" s="200">
        <v>-22898</v>
      </c>
      <c r="F12" s="200">
        <v>-14398</v>
      </c>
      <c r="G12" s="200">
        <v>2919</v>
      </c>
      <c r="H12" s="200">
        <v>3971</v>
      </c>
      <c r="I12" s="200">
        <v>-9878</v>
      </c>
      <c r="J12" s="200">
        <v>2476</v>
      </c>
      <c r="K12" s="949">
        <v>7530</v>
      </c>
      <c r="L12" s="949">
        <v>-1137</v>
      </c>
      <c r="M12" s="949">
        <v>-13784</v>
      </c>
      <c r="N12" s="1013">
        <v>12770</v>
      </c>
      <c r="O12" s="1080">
        <v>3240</v>
      </c>
      <c r="P12" s="1117">
        <v>12306</v>
      </c>
      <c r="R12" s="1155" t="s">
        <v>117</v>
      </c>
      <c r="S12" s="1013">
        <v>5133</v>
      </c>
      <c r="T12" s="1267">
        <v>7583</v>
      </c>
    </row>
    <row r="13" spans="1:20" s="23" customFormat="1" ht="21.75" customHeight="1">
      <c r="B13" s="917" t="s">
        <v>118</v>
      </c>
      <c r="C13" s="199">
        <v>1839</v>
      </c>
      <c r="D13" s="199">
        <v>2209</v>
      </c>
      <c r="E13" s="199">
        <v>6132</v>
      </c>
      <c r="F13" s="199">
        <v>1058</v>
      </c>
      <c r="G13" s="199">
        <v>1498</v>
      </c>
      <c r="H13" s="199">
        <v>4797</v>
      </c>
      <c r="I13" s="199">
        <v>-324</v>
      </c>
      <c r="J13" s="199">
        <v>1764</v>
      </c>
      <c r="K13" s="105">
        <v>10274</v>
      </c>
      <c r="L13" s="105">
        <v>2860</v>
      </c>
      <c r="M13" s="105">
        <v>6702</v>
      </c>
      <c r="N13" s="698">
        <v>2197</v>
      </c>
      <c r="O13" s="700">
        <v>2077</v>
      </c>
      <c r="P13" s="702">
        <v>-531</v>
      </c>
      <c r="R13" s="917" t="s">
        <v>118</v>
      </c>
      <c r="S13" s="698">
        <v>-66</v>
      </c>
      <c r="T13" s="1268">
        <v>-280</v>
      </c>
    </row>
    <row r="14" spans="1:20" s="23" customFormat="1" ht="21.75" customHeight="1">
      <c r="B14" s="917" t="s">
        <v>119</v>
      </c>
      <c r="C14" s="199">
        <v>-3190</v>
      </c>
      <c r="D14" s="199">
        <v>-11549</v>
      </c>
      <c r="E14" s="199">
        <v>-19461</v>
      </c>
      <c r="F14" s="199">
        <v>-17446</v>
      </c>
      <c r="G14" s="199">
        <v>-24051</v>
      </c>
      <c r="H14" s="199">
        <v>-4618</v>
      </c>
      <c r="I14" s="199">
        <v>-4402</v>
      </c>
      <c r="J14" s="199">
        <v>-509</v>
      </c>
      <c r="K14" s="105">
        <v>-2833</v>
      </c>
      <c r="L14" s="105">
        <v>-5470</v>
      </c>
      <c r="M14" s="105">
        <v>-2637</v>
      </c>
      <c r="N14" s="1179">
        <v>-14338</v>
      </c>
      <c r="O14" s="1081">
        <v>-4983</v>
      </c>
      <c r="P14" s="1118">
        <v>-918</v>
      </c>
      <c r="R14" s="917" t="s">
        <v>119</v>
      </c>
      <c r="S14" s="1254">
        <v>-84</v>
      </c>
      <c r="T14" s="1269">
        <v>-210</v>
      </c>
    </row>
    <row r="15" spans="1:20" s="23" customFormat="1" ht="21.75" customHeight="1">
      <c r="B15" s="918" t="s">
        <v>120</v>
      </c>
      <c r="C15" s="199">
        <v>957</v>
      </c>
      <c r="D15" s="199">
        <v>2138</v>
      </c>
      <c r="E15" s="199">
        <v>1666</v>
      </c>
      <c r="F15" s="199">
        <v>1758</v>
      </c>
      <c r="G15" s="199">
        <v>12909</v>
      </c>
      <c r="H15" s="199">
        <v>10358</v>
      </c>
      <c r="I15" s="199">
        <v>7517</v>
      </c>
      <c r="J15" s="199">
        <v>8039</v>
      </c>
      <c r="K15" s="105">
        <v>3415</v>
      </c>
      <c r="L15" s="105">
        <v>3923</v>
      </c>
      <c r="M15" s="105">
        <v>6060</v>
      </c>
      <c r="N15" s="698">
        <v>30776</v>
      </c>
      <c r="O15" s="700">
        <v>8073</v>
      </c>
      <c r="P15" s="702">
        <v>17253</v>
      </c>
      <c r="R15" s="918" t="s">
        <v>687</v>
      </c>
      <c r="S15" s="698">
        <v>7186</v>
      </c>
      <c r="T15" s="1268">
        <v>7345</v>
      </c>
    </row>
    <row r="16" spans="1:20" s="23" customFormat="1" ht="21.75" customHeight="1">
      <c r="B16" s="917" t="s">
        <v>121</v>
      </c>
      <c r="C16" s="199">
        <v>-1728</v>
      </c>
      <c r="D16" s="199">
        <v>-3525</v>
      </c>
      <c r="E16" s="199">
        <v>-2684</v>
      </c>
      <c r="F16" s="199">
        <v>-2080</v>
      </c>
      <c r="G16" s="199">
        <v>-1349</v>
      </c>
      <c r="H16" s="199">
        <v>-8174</v>
      </c>
      <c r="I16" s="199">
        <v>-11847</v>
      </c>
      <c r="J16" s="199">
        <v>-3099</v>
      </c>
      <c r="K16" s="105">
        <v>-545</v>
      </c>
      <c r="L16" s="105">
        <v>-2128</v>
      </c>
      <c r="M16" s="105">
        <v>-18215</v>
      </c>
      <c r="N16" s="698">
        <v>-8604</v>
      </c>
      <c r="O16" s="700">
        <v>-3980</v>
      </c>
      <c r="P16" s="702">
        <v>-2343</v>
      </c>
      <c r="R16" s="917" t="s">
        <v>121</v>
      </c>
      <c r="S16" s="1255">
        <v>-1019</v>
      </c>
      <c r="T16" s="1270">
        <v>-43</v>
      </c>
    </row>
    <row r="17" spans="2:20" s="23" customFormat="1" ht="21.75" customHeight="1">
      <c r="B17" s="917" t="s">
        <v>122</v>
      </c>
      <c r="C17" s="199">
        <v>11705</v>
      </c>
      <c r="D17" s="199">
        <v>10702</v>
      </c>
      <c r="E17" s="199">
        <v>10429</v>
      </c>
      <c r="F17" s="199">
        <v>17193</v>
      </c>
      <c r="G17" s="199">
        <v>20646</v>
      </c>
      <c r="H17" s="199">
        <v>9566</v>
      </c>
      <c r="I17" s="199">
        <v>6763</v>
      </c>
      <c r="J17" s="199">
        <v>5113</v>
      </c>
      <c r="K17" s="105">
        <v>5800</v>
      </c>
      <c r="L17" s="105">
        <v>8005</v>
      </c>
      <c r="M17" s="105">
        <v>7357</v>
      </c>
      <c r="N17" s="698">
        <v>11040</v>
      </c>
      <c r="O17" s="700">
        <v>14379</v>
      </c>
      <c r="P17" s="702">
        <v>11717</v>
      </c>
      <c r="R17" s="917" t="s">
        <v>122</v>
      </c>
      <c r="S17" s="698">
        <v>5476</v>
      </c>
      <c r="T17" s="1268">
        <v>6736</v>
      </c>
    </row>
    <row r="18" spans="2:20" s="23" customFormat="1" ht="21.75" customHeight="1">
      <c r="B18" s="919" t="s">
        <v>123</v>
      </c>
      <c r="C18" s="262">
        <v>-15513</v>
      </c>
      <c r="D18" s="262">
        <v>-10636</v>
      </c>
      <c r="E18" s="262">
        <v>-18980</v>
      </c>
      <c r="F18" s="262">
        <v>-14882</v>
      </c>
      <c r="G18" s="262">
        <v>-6733</v>
      </c>
      <c r="H18" s="262">
        <v>-7958</v>
      </c>
      <c r="I18" s="262">
        <v>-7584</v>
      </c>
      <c r="J18" s="262">
        <v>-8832</v>
      </c>
      <c r="K18" s="334">
        <v>-8580</v>
      </c>
      <c r="L18" s="334">
        <v>-8327</v>
      </c>
      <c r="M18" s="334">
        <v>-13052</v>
      </c>
      <c r="N18" s="708">
        <v>-8301</v>
      </c>
      <c r="O18" s="1187">
        <v>-12327</v>
      </c>
      <c r="P18" s="712">
        <v>-12871</v>
      </c>
      <c r="R18" s="919" t="s">
        <v>123</v>
      </c>
      <c r="S18" s="708">
        <v>-6359</v>
      </c>
      <c r="T18" s="1271">
        <v>-5964</v>
      </c>
    </row>
    <row r="19" spans="2:20" s="32" customFormat="1" ht="21.75" customHeight="1">
      <c r="B19" s="296" t="s">
        <v>693</v>
      </c>
      <c r="C19" s="259">
        <v>57472</v>
      </c>
      <c r="D19" s="259">
        <v>25493</v>
      </c>
      <c r="E19" s="259">
        <v>23694</v>
      </c>
      <c r="F19" s="259">
        <v>33550</v>
      </c>
      <c r="G19" s="259">
        <v>29242</v>
      </c>
      <c r="H19" s="259">
        <v>51618</v>
      </c>
      <c r="I19" s="259">
        <v>59838</v>
      </c>
      <c r="J19" s="259" t="s">
        <v>22</v>
      </c>
      <c r="K19" s="318" t="s">
        <v>22</v>
      </c>
      <c r="L19" s="958" t="s">
        <v>22</v>
      </c>
      <c r="M19" s="958" t="s">
        <v>22</v>
      </c>
      <c r="N19" s="1014" t="s">
        <v>22</v>
      </c>
      <c r="O19" s="1082" t="s">
        <v>22</v>
      </c>
      <c r="P19" s="1119" t="s">
        <v>679</v>
      </c>
      <c r="R19" s="296" t="s">
        <v>124</v>
      </c>
      <c r="S19" s="1256"/>
      <c r="T19" s="1272"/>
    </row>
    <row r="20" spans="2:20" s="23" customFormat="1" ht="21.75" customHeight="1">
      <c r="B20" s="920" t="s">
        <v>125</v>
      </c>
      <c r="C20" s="261">
        <v>8875</v>
      </c>
      <c r="D20" s="261">
        <v>8022</v>
      </c>
      <c r="E20" s="261">
        <v>9213</v>
      </c>
      <c r="F20" s="261">
        <v>9395</v>
      </c>
      <c r="G20" s="261">
        <v>8242</v>
      </c>
      <c r="H20" s="261">
        <v>8068</v>
      </c>
      <c r="I20" s="261">
        <v>10321</v>
      </c>
      <c r="J20" s="261">
        <v>12395</v>
      </c>
      <c r="K20" s="324">
        <v>10794</v>
      </c>
      <c r="L20" s="324">
        <v>8506</v>
      </c>
      <c r="M20" s="324">
        <v>13317</v>
      </c>
      <c r="N20" s="1180">
        <v>19534</v>
      </c>
      <c r="O20" s="1188">
        <v>18158</v>
      </c>
      <c r="P20" s="1196">
        <v>22987</v>
      </c>
      <c r="R20" s="920" t="s">
        <v>125</v>
      </c>
      <c r="S20" s="1180">
        <v>8968</v>
      </c>
      <c r="T20" s="1273">
        <v>12510</v>
      </c>
    </row>
    <row r="21" spans="2:20" s="23" customFormat="1" ht="21.75" customHeight="1">
      <c r="B21" s="917" t="s">
        <v>126</v>
      </c>
      <c r="C21" s="234">
        <v>5552</v>
      </c>
      <c r="D21" s="234">
        <v>4984</v>
      </c>
      <c r="E21" s="234">
        <v>5359</v>
      </c>
      <c r="F21" s="234">
        <v>4860</v>
      </c>
      <c r="G21" s="234">
        <v>3893</v>
      </c>
      <c r="H21" s="234">
        <v>3903</v>
      </c>
      <c r="I21" s="234">
        <v>5682</v>
      </c>
      <c r="J21" s="234">
        <v>7084</v>
      </c>
      <c r="K21" s="103">
        <v>6565</v>
      </c>
      <c r="L21" s="103">
        <v>5418</v>
      </c>
      <c r="M21" s="103">
        <v>7425</v>
      </c>
      <c r="N21" s="698">
        <v>12802</v>
      </c>
      <c r="O21" s="700">
        <v>11928</v>
      </c>
      <c r="P21" s="702">
        <v>14866</v>
      </c>
      <c r="R21" s="917" t="s">
        <v>126</v>
      </c>
      <c r="S21" s="698">
        <v>6925</v>
      </c>
      <c r="T21" s="1268">
        <v>9731</v>
      </c>
    </row>
    <row r="22" spans="2:20" s="23" customFormat="1" ht="21.75" customHeight="1">
      <c r="B22" s="921" t="s">
        <v>127</v>
      </c>
      <c r="C22" s="234">
        <v>3283</v>
      </c>
      <c r="D22" s="234">
        <v>2761</v>
      </c>
      <c r="E22" s="234">
        <v>3810</v>
      </c>
      <c r="F22" s="234">
        <v>4456</v>
      </c>
      <c r="G22" s="234">
        <v>4349</v>
      </c>
      <c r="H22" s="234">
        <v>4165</v>
      </c>
      <c r="I22" s="234">
        <v>4639</v>
      </c>
      <c r="J22" s="234">
        <v>5167</v>
      </c>
      <c r="K22" s="103">
        <v>4228</v>
      </c>
      <c r="L22" s="103">
        <v>3034</v>
      </c>
      <c r="M22" s="103">
        <v>5063</v>
      </c>
      <c r="N22" s="698">
        <v>6732</v>
      </c>
      <c r="O22" s="700">
        <v>5545</v>
      </c>
      <c r="P22" s="702">
        <v>7375</v>
      </c>
      <c r="R22" s="921" t="s">
        <v>127</v>
      </c>
      <c r="S22" s="698">
        <v>2043</v>
      </c>
      <c r="T22" s="1268">
        <v>2670</v>
      </c>
    </row>
    <row r="23" spans="2:20" s="23" customFormat="1" ht="21.75" customHeight="1">
      <c r="B23" s="921" t="s">
        <v>128</v>
      </c>
      <c r="C23" s="199">
        <v>39</v>
      </c>
      <c r="D23" s="199">
        <v>276</v>
      </c>
      <c r="E23" s="199">
        <v>43</v>
      </c>
      <c r="F23" s="199">
        <v>78</v>
      </c>
      <c r="G23" s="199" t="s">
        <v>22</v>
      </c>
      <c r="H23" s="199" t="s">
        <v>129</v>
      </c>
      <c r="I23" s="199" t="s">
        <v>129</v>
      </c>
      <c r="J23" s="199">
        <v>143</v>
      </c>
      <c r="K23" s="105" t="s">
        <v>129</v>
      </c>
      <c r="L23" s="105">
        <v>53</v>
      </c>
      <c r="M23" s="105">
        <v>828</v>
      </c>
      <c r="N23" s="1183" t="s">
        <v>130</v>
      </c>
      <c r="O23" s="1189">
        <v>684</v>
      </c>
      <c r="P23" s="1197">
        <v>744</v>
      </c>
      <c r="R23" s="921" t="s">
        <v>128</v>
      </c>
      <c r="S23" s="1257" t="s">
        <v>22</v>
      </c>
      <c r="T23" s="1268">
        <v>108</v>
      </c>
    </row>
    <row r="24" spans="2:20" s="23" customFormat="1" ht="21.75" customHeight="1">
      <c r="B24" s="920" t="s">
        <v>131</v>
      </c>
      <c r="C24" s="261">
        <v>-24186</v>
      </c>
      <c r="D24" s="261">
        <v>-21247</v>
      </c>
      <c r="E24" s="261">
        <v>-19855</v>
      </c>
      <c r="F24" s="261">
        <v>-18975</v>
      </c>
      <c r="G24" s="261">
        <v>-16379</v>
      </c>
      <c r="H24" s="261">
        <v>-14405</v>
      </c>
      <c r="I24" s="261">
        <v>-14874</v>
      </c>
      <c r="J24" s="261">
        <v>-15290</v>
      </c>
      <c r="K24" s="324">
        <v>-14956</v>
      </c>
      <c r="L24" s="324">
        <v>-11774</v>
      </c>
      <c r="M24" s="324">
        <v>-11210</v>
      </c>
      <c r="N24" s="752">
        <v>-19345</v>
      </c>
      <c r="O24" s="718">
        <v>-24006</v>
      </c>
      <c r="P24" s="1198">
        <v>-26509</v>
      </c>
      <c r="R24" s="920" t="s">
        <v>131</v>
      </c>
      <c r="S24" s="752">
        <v>-12633</v>
      </c>
      <c r="T24" s="1274">
        <v>-14609</v>
      </c>
    </row>
    <row r="25" spans="2:20" s="23" customFormat="1" ht="21.75" customHeight="1">
      <c r="B25" s="921" t="s">
        <v>132</v>
      </c>
      <c r="C25" s="199">
        <v>-23848</v>
      </c>
      <c r="D25" s="199">
        <v>-21247</v>
      </c>
      <c r="E25" s="199">
        <v>-19855</v>
      </c>
      <c r="F25" s="199">
        <v>-18975</v>
      </c>
      <c r="G25" s="199">
        <v>-16316</v>
      </c>
      <c r="H25" s="199">
        <v>-14382</v>
      </c>
      <c r="I25" s="199">
        <v>-14746</v>
      </c>
      <c r="J25" s="199">
        <v>-15290</v>
      </c>
      <c r="K25" s="105">
        <v>-14908</v>
      </c>
      <c r="L25" s="332">
        <v>-11774</v>
      </c>
      <c r="M25" s="332">
        <v>-11210</v>
      </c>
      <c r="N25" s="698">
        <v>-18537</v>
      </c>
      <c r="O25" s="700">
        <v>-24006</v>
      </c>
      <c r="P25" s="702">
        <v>-26509</v>
      </c>
      <c r="R25" s="921" t="s">
        <v>132</v>
      </c>
      <c r="S25" s="698">
        <v>-12529</v>
      </c>
      <c r="T25" s="1268">
        <v>-14609</v>
      </c>
    </row>
    <row r="26" spans="2:20" s="23" customFormat="1" ht="21.75" customHeight="1">
      <c r="B26" s="922" t="s">
        <v>133</v>
      </c>
      <c r="C26" s="262">
        <v>-338</v>
      </c>
      <c r="D26" s="262" t="s">
        <v>22</v>
      </c>
      <c r="E26" s="262" t="s">
        <v>22</v>
      </c>
      <c r="F26" s="262" t="s">
        <v>22</v>
      </c>
      <c r="G26" s="262">
        <v>-63</v>
      </c>
      <c r="H26" s="262">
        <v>-22</v>
      </c>
      <c r="I26" s="262">
        <v>-128</v>
      </c>
      <c r="J26" s="262" t="s">
        <v>22</v>
      </c>
      <c r="K26" s="334">
        <v>-47</v>
      </c>
      <c r="L26" s="959" t="s">
        <v>130</v>
      </c>
      <c r="M26" s="959" t="s">
        <v>22</v>
      </c>
      <c r="N26" s="1179">
        <v>-808</v>
      </c>
      <c r="O26" s="1081" t="s">
        <v>22</v>
      </c>
      <c r="P26" s="1118" t="s">
        <v>679</v>
      </c>
      <c r="R26" s="922" t="s">
        <v>133</v>
      </c>
      <c r="S26" s="1257">
        <v>-103</v>
      </c>
      <c r="T26" s="1275" t="s">
        <v>746</v>
      </c>
    </row>
    <row r="27" spans="2:20" s="32" customFormat="1" ht="21.75" customHeight="1">
      <c r="B27" s="296" t="s">
        <v>134</v>
      </c>
      <c r="C27" s="259">
        <v>16296</v>
      </c>
      <c r="D27" s="259">
        <v>15784</v>
      </c>
      <c r="E27" s="259">
        <v>30979</v>
      </c>
      <c r="F27" s="259">
        <v>28613</v>
      </c>
      <c r="G27" s="259">
        <v>23163</v>
      </c>
      <c r="H27" s="259">
        <v>12673</v>
      </c>
      <c r="I27" s="259">
        <v>25057</v>
      </c>
      <c r="J27" s="259">
        <v>27779</v>
      </c>
      <c r="K27" s="318">
        <v>24908</v>
      </c>
      <c r="L27" s="318">
        <v>14786</v>
      </c>
      <c r="M27" s="318">
        <v>37968</v>
      </c>
      <c r="N27" s="1177">
        <v>27282</v>
      </c>
      <c r="O27" s="1186">
        <v>43615</v>
      </c>
      <c r="P27" s="1194">
        <v>49627</v>
      </c>
      <c r="R27" s="296" t="s">
        <v>134</v>
      </c>
      <c r="S27" s="1177">
        <v>21235</v>
      </c>
      <c r="T27" s="1265">
        <v>20938</v>
      </c>
    </row>
    <row r="28" spans="2:20" s="32" customFormat="1" ht="21.75" customHeight="1">
      <c r="B28" s="296" t="s">
        <v>135</v>
      </c>
      <c r="C28" s="259">
        <v>58457</v>
      </c>
      <c r="D28" s="259">
        <v>28052</v>
      </c>
      <c r="E28" s="259">
        <v>44033</v>
      </c>
      <c r="F28" s="259">
        <v>52584</v>
      </c>
      <c r="G28" s="259">
        <v>44269</v>
      </c>
      <c r="H28" s="259">
        <v>57955</v>
      </c>
      <c r="I28" s="259">
        <v>80343</v>
      </c>
      <c r="J28" s="259">
        <v>94882</v>
      </c>
      <c r="K28" s="318">
        <v>75528</v>
      </c>
      <c r="L28" s="318">
        <v>37420</v>
      </c>
      <c r="M28" s="318">
        <v>117295</v>
      </c>
      <c r="N28" s="1177">
        <v>155036</v>
      </c>
      <c r="O28" s="1186">
        <v>125498</v>
      </c>
      <c r="P28" s="1194">
        <v>135300</v>
      </c>
      <c r="R28" s="296" t="s">
        <v>688</v>
      </c>
      <c r="S28" s="1177">
        <v>59022</v>
      </c>
      <c r="T28" s="1265">
        <v>53791</v>
      </c>
    </row>
    <row r="29" spans="2:20" s="32" customFormat="1" ht="21.75" customHeight="1">
      <c r="B29" s="920" t="s">
        <v>136</v>
      </c>
      <c r="C29" s="261">
        <v>-56735</v>
      </c>
      <c r="D29" s="261">
        <v>-11058</v>
      </c>
      <c r="E29" s="261">
        <v>-11949</v>
      </c>
      <c r="F29" s="261">
        <v>-14933</v>
      </c>
      <c r="G29" s="261">
        <v>-7782</v>
      </c>
      <c r="H29" s="261">
        <v>-13879</v>
      </c>
      <c r="I29" s="261">
        <v>-18648</v>
      </c>
      <c r="J29" s="261">
        <v>-19662</v>
      </c>
      <c r="K29" s="324">
        <v>-10954</v>
      </c>
      <c r="L29" s="324">
        <v>-8002</v>
      </c>
      <c r="M29" s="324">
        <v>-31824</v>
      </c>
      <c r="N29" s="1180">
        <v>-39211</v>
      </c>
      <c r="O29" s="1188">
        <v>-22437</v>
      </c>
      <c r="P29" s="1196">
        <v>-21101</v>
      </c>
      <c r="R29" s="920" t="s">
        <v>136</v>
      </c>
      <c r="S29" s="1180">
        <v>-12744</v>
      </c>
      <c r="T29" s="1273">
        <v>-6763</v>
      </c>
    </row>
    <row r="30" spans="2:20" s="23" customFormat="1" ht="21.75" customHeight="1">
      <c r="B30" s="923" t="s">
        <v>137</v>
      </c>
      <c r="C30" s="259">
        <v>1722</v>
      </c>
      <c r="D30" s="259">
        <v>16993</v>
      </c>
      <c r="E30" s="259">
        <v>32083</v>
      </c>
      <c r="F30" s="259">
        <v>37650</v>
      </c>
      <c r="G30" s="259">
        <v>36486</v>
      </c>
      <c r="H30" s="259">
        <v>44075</v>
      </c>
      <c r="I30" s="259">
        <v>61694</v>
      </c>
      <c r="J30" s="259">
        <v>75219</v>
      </c>
      <c r="K30" s="318">
        <v>64573</v>
      </c>
      <c r="L30" s="318">
        <v>29417</v>
      </c>
      <c r="M30" s="318">
        <v>85471</v>
      </c>
      <c r="N30" s="1177">
        <v>115824</v>
      </c>
      <c r="O30" s="1186">
        <v>103060</v>
      </c>
      <c r="P30" s="1194">
        <v>114199</v>
      </c>
      <c r="R30" s="1251" t="s">
        <v>221</v>
      </c>
      <c r="S30" s="1177">
        <v>46277</v>
      </c>
      <c r="T30" s="1265">
        <v>47027</v>
      </c>
    </row>
    <row r="31" spans="2:20" s="23" customFormat="1" ht="21.75" customHeight="1">
      <c r="B31" s="924" t="s">
        <v>138</v>
      </c>
      <c r="C31" s="263"/>
      <c r="D31" s="263"/>
      <c r="E31" s="263"/>
      <c r="F31" s="263"/>
      <c r="G31" s="263"/>
      <c r="H31" s="263"/>
      <c r="I31" s="263"/>
      <c r="J31" s="263"/>
      <c r="K31" s="342"/>
      <c r="L31" s="342"/>
      <c r="M31" s="342"/>
      <c r="N31" s="1013"/>
      <c r="O31" s="1080"/>
      <c r="P31" s="1117"/>
      <c r="R31" s="1252" t="s">
        <v>222</v>
      </c>
      <c r="S31" s="1013"/>
      <c r="T31" s="1267"/>
    </row>
    <row r="32" spans="2:20" s="23" customFormat="1" ht="21.75" customHeight="1">
      <c r="B32" s="925" t="s">
        <v>139</v>
      </c>
      <c r="C32" s="954">
        <v>-1040</v>
      </c>
      <c r="D32" s="954">
        <v>13448</v>
      </c>
      <c r="E32" s="954">
        <v>27250</v>
      </c>
      <c r="F32" s="954">
        <v>33075</v>
      </c>
      <c r="G32" s="954">
        <v>36526</v>
      </c>
      <c r="H32" s="954">
        <v>40760</v>
      </c>
      <c r="I32" s="954">
        <v>56842</v>
      </c>
      <c r="J32" s="954">
        <v>70419</v>
      </c>
      <c r="K32" s="955">
        <v>60821</v>
      </c>
      <c r="L32" s="955">
        <v>27001</v>
      </c>
      <c r="M32" s="955">
        <v>82332</v>
      </c>
      <c r="N32" s="1181">
        <v>111247</v>
      </c>
      <c r="O32" s="1191">
        <v>100765</v>
      </c>
      <c r="P32" s="1199">
        <v>110636</v>
      </c>
      <c r="R32" s="925" t="s">
        <v>139</v>
      </c>
      <c r="S32" s="1181">
        <v>44311</v>
      </c>
      <c r="T32" s="1276">
        <v>45275</v>
      </c>
    </row>
    <row r="33" spans="1:20" s="32" customFormat="1" ht="21.75" customHeight="1" thickBot="1">
      <c r="B33" s="782" t="s">
        <v>140</v>
      </c>
      <c r="C33" s="266">
        <v>2762</v>
      </c>
      <c r="D33" s="266">
        <v>3544</v>
      </c>
      <c r="E33" s="266">
        <v>4833</v>
      </c>
      <c r="F33" s="266">
        <v>4575</v>
      </c>
      <c r="G33" s="266">
        <v>-39</v>
      </c>
      <c r="H33" s="266">
        <v>3314</v>
      </c>
      <c r="I33" s="266">
        <v>4852</v>
      </c>
      <c r="J33" s="266">
        <v>4799</v>
      </c>
      <c r="K33" s="367">
        <v>3752</v>
      </c>
      <c r="L33" s="367">
        <v>2416</v>
      </c>
      <c r="M33" s="367">
        <v>3138</v>
      </c>
      <c r="N33" s="1182">
        <v>4577</v>
      </c>
      <c r="O33" s="1190">
        <v>2294</v>
      </c>
      <c r="P33" s="1200">
        <v>3562</v>
      </c>
      <c r="R33" s="1253" t="s">
        <v>140</v>
      </c>
      <c r="S33" s="1182">
        <v>1966</v>
      </c>
      <c r="T33" s="1277">
        <v>1751</v>
      </c>
    </row>
    <row r="34" spans="1:20" s="23" customFormat="1" ht="18.75" thickTop="1">
      <c r="B34" s="359" t="s">
        <v>141</v>
      </c>
      <c r="C34" s="259">
        <v>4321734</v>
      </c>
      <c r="D34" s="259">
        <v>3934456</v>
      </c>
      <c r="E34" s="259">
        <v>4046577</v>
      </c>
      <c r="F34" s="259">
        <v>4105295</v>
      </c>
      <c r="G34" s="259">
        <v>4006649</v>
      </c>
      <c r="H34" s="259">
        <v>3745549</v>
      </c>
      <c r="I34" s="259">
        <v>4209077</v>
      </c>
      <c r="J34" s="259" t="s">
        <v>22</v>
      </c>
      <c r="K34" s="318" t="s">
        <v>22</v>
      </c>
      <c r="L34" s="318" t="s">
        <v>22</v>
      </c>
      <c r="M34" s="318" t="s">
        <v>129</v>
      </c>
      <c r="N34" s="1015" t="s">
        <v>22</v>
      </c>
      <c r="O34" s="1083" t="s">
        <v>22</v>
      </c>
      <c r="P34" s="1085" t="s">
        <v>22</v>
      </c>
      <c r="R34" s="359" t="s">
        <v>141</v>
      </c>
      <c r="S34" s="1015" t="s">
        <v>22</v>
      </c>
      <c r="T34" s="1278"/>
    </row>
    <row r="35" spans="1:20" s="23" customFormat="1" ht="11.25" customHeight="1">
      <c r="B35" s="72"/>
      <c r="C35" s="264"/>
      <c r="D35" s="264"/>
      <c r="E35" s="264"/>
      <c r="F35" s="264"/>
      <c r="G35" s="264"/>
      <c r="H35" s="264"/>
      <c r="I35" s="264"/>
      <c r="J35" s="264"/>
      <c r="K35" s="354"/>
      <c r="L35" s="354"/>
      <c r="M35" s="354"/>
      <c r="N35" s="1016"/>
      <c r="O35" s="515"/>
      <c r="P35" s="1086"/>
      <c r="R35" s="72"/>
      <c r="S35" s="1016"/>
      <c r="T35" s="1279"/>
    </row>
    <row r="36" spans="1:20" s="23" customFormat="1" ht="18">
      <c r="B36" s="72"/>
      <c r="C36" s="956"/>
      <c r="D36" s="956"/>
      <c r="E36" s="956"/>
      <c r="F36" s="956"/>
      <c r="G36" s="956"/>
      <c r="H36" s="956"/>
      <c r="I36" s="956"/>
      <c r="J36" s="956"/>
      <c r="K36" s="355"/>
      <c r="L36" s="355"/>
      <c r="M36" s="355"/>
      <c r="N36" s="355"/>
      <c r="O36" s="356"/>
      <c r="P36" s="358" t="s">
        <v>142</v>
      </c>
      <c r="R36" s="72"/>
      <c r="S36" s="1258"/>
      <c r="T36" s="358" t="s">
        <v>142</v>
      </c>
    </row>
    <row r="37" spans="1:20" s="32" customFormat="1" ht="21.75" customHeight="1">
      <c r="B37" s="359" t="s">
        <v>143</v>
      </c>
      <c r="C37" s="259">
        <v>658</v>
      </c>
      <c r="D37" s="259">
        <v>385</v>
      </c>
      <c r="E37" s="259">
        <v>680</v>
      </c>
      <c r="F37" s="259">
        <v>663</v>
      </c>
      <c r="G37" s="259">
        <v>416</v>
      </c>
      <c r="H37" s="651">
        <v>542</v>
      </c>
      <c r="I37" s="651">
        <v>908</v>
      </c>
      <c r="J37" s="651">
        <v>932</v>
      </c>
      <c r="K37" s="957">
        <v>684</v>
      </c>
      <c r="L37" s="318">
        <v>384</v>
      </c>
      <c r="M37" s="318">
        <v>1313</v>
      </c>
      <c r="N37" s="1017">
        <v>1451</v>
      </c>
      <c r="O37" s="1084">
        <v>1217</v>
      </c>
      <c r="P37" s="1120">
        <v>1227</v>
      </c>
      <c r="R37" s="359" t="s">
        <v>143</v>
      </c>
      <c r="S37" s="1017">
        <v>539</v>
      </c>
      <c r="T37" s="1280">
        <v>466</v>
      </c>
    </row>
    <row r="38" spans="1:20" s="23" customFormat="1" ht="20.25" customHeight="1">
      <c r="B38" s="1062"/>
      <c r="C38" s="34"/>
      <c r="D38" s="34"/>
      <c r="E38" s="34"/>
      <c r="F38" s="34"/>
      <c r="G38" s="34"/>
      <c r="H38" s="34"/>
      <c r="I38" s="8"/>
      <c r="J38" s="8"/>
      <c r="K38" s="8"/>
      <c r="L38" s="8"/>
      <c r="M38" s="8"/>
      <c r="N38" s="794"/>
      <c r="O38" s="794"/>
      <c r="P38" s="794"/>
      <c r="T38" s="1281"/>
    </row>
    <row r="39" spans="1:20" ht="20.25" customHeight="1">
      <c r="A39" s="1333" t="s">
        <v>144</v>
      </c>
      <c r="B39" s="1334"/>
      <c r="C39" s="1334"/>
      <c r="D39" s="1334"/>
      <c r="E39" s="1063"/>
    </row>
    <row r="40" spans="1:20" ht="20.25" customHeight="1">
      <c r="A40" s="1339" t="s">
        <v>145</v>
      </c>
      <c r="B40" s="1340"/>
      <c r="C40" s="1340"/>
      <c r="D40" s="1340"/>
      <c r="E40" s="1340"/>
      <c r="F40" s="1340"/>
      <c r="G40" s="1340"/>
    </row>
    <row r="41" spans="1:20" ht="40.15" customHeight="1">
      <c r="A41" s="1341" t="s">
        <v>146</v>
      </c>
      <c r="B41" s="1342"/>
      <c r="C41" s="1342"/>
      <c r="D41" s="1342"/>
      <c r="E41" s="1342"/>
      <c r="F41" s="1342"/>
      <c r="G41" s="1342"/>
      <c r="H41" s="36"/>
    </row>
    <row r="42" spans="1:20" ht="15" customHeight="1">
      <c r="A42" s="1335" t="s">
        <v>147</v>
      </c>
      <c r="B42" s="1336"/>
      <c r="C42" s="1336"/>
      <c r="D42" s="1336"/>
      <c r="E42" s="1336"/>
      <c r="F42" s="1336"/>
      <c r="G42" s="1336"/>
      <c r="H42" s="38"/>
    </row>
    <row r="43" spans="1:20" ht="15.75" customHeight="1">
      <c r="B43" s="37"/>
      <c r="C43" s="38"/>
      <c r="D43" s="38"/>
      <c r="F43" s="38"/>
      <c r="G43" s="38"/>
      <c r="H43" s="38"/>
    </row>
    <row r="44" spans="1:20" ht="22.5" customHeight="1">
      <c r="A44" s="47" t="s">
        <v>148</v>
      </c>
      <c r="B44" s="42"/>
      <c r="D44" s="28"/>
      <c r="E44" s="28"/>
      <c r="F44" s="28"/>
      <c r="G44" s="28"/>
      <c r="I44" s="28"/>
      <c r="J44" s="926"/>
      <c r="K44" s="654"/>
      <c r="L44" s="654"/>
      <c r="M44" s="654"/>
      <c r="N44" s="963"/>
      <c r="O44" s="963"/>
      <c r="P44" s="963" t="s">
        <v>96</v>
      </c>
      <c r="Q44" s="1346" t="s">
        <v>694</v>
      </c>
      <c r="R44" s="1346"/>
      <c r="T44" s="963" t="s">
        <v>96</v>
      </c>
    </row>
    <row r="45" spans="1:20" ht="5.25" customHeight="1">
      <c r="B45" s="29"/>
    </row>
    <row r="46" spans="1:20" s="30" customFormat="1" ht="20.25" customHeight="1">
      <c r="B46" s="1321"/>
      <c r="C46" s="1327" t="s">
        <v>47</v>
      </c>
      <c r="D46" s="1327" t="s">
        <v>11</v>
      </c>
      <c r="E46" s="1327" t="s">
        <v>149</v>
      </c>
      <c r="F46" s="1327" t="s">
        <v>150</v>
      </c>
      <c r="G46" s="1327" t="s">
        <v>151</v>
      </c>
      <c r="H46" s="1327" t="s">
        <v>152</v>
      </c>
      <c r="I46" s="1327" t="s">
        <v>153</v>
      </c>
      <c r="J46" s="1327" t="s">
        <v>154</v>
      </c>
      <c r="K46" s="1327" t="s">
        <v>155</v>
      </c>
      <c r="L46" s="1323" t="s">
        <v>156</v>
      </c>
      <c r="M46" s="1323" t="s">
        <v>157</v>
      </c>
      <c r="N46" s="1337" t="s">
        <v>158</v>
      </c>
      <c r="O46" s="1347" t="s">
        <v>159</v>
      </c>
      <c r="P46" s="1344" t="s">
        <v>668</v>
      </c>
      <c r="Q46" s="8"/>
      <c r="R46" s="1321"/>
      <c r="S46" s="1337" t="s">
        <v>699</v>
      </c>
      <c r="T46" s="1344" t="s">
        <v>706</v>
      </c>
    </row>
    <row r="47" spans="1:20" s="30" customFormat="1" ht="20.25" customHeight="1">
      <c r="B47" s="1322"/>
      <c r="C47" s="1328"/>
      <c r="D47" s="1328"/>
      <c r="E47" s="1328"/>
      <c r="F47" s="1328"/>
      <c r="G47" s="1328"/>
      <c r="H47" s="1328"/>
      <c r="I47" s="1328"/>
      <c r="J47" s="1328"/>
      <c r="K47" s="1328"/>
      <c r="L47" s="1324"/>
      <c r="M47" s="1324"/>
      <c r="N47" s="1338"/>
      <c r="O47" s="1326"/>
      <c r="P47" s="1331"/>
      <c r="Q47" s="8"/>
      <c r="R47" s="1322"/>
      <c r="S47" s="1338"/>
      <c r="T47" s="1345"/>
    </row>
    <row r="48" spans="1:20" s="32" customFormat="1" ht="21.75" customHeight="1">
      <c r="B48" s="915" t="s">
        <v>137</v>
      </c>
      <c r="C48" s="259">
        <v>1722</v>
      </c>
      <c r="D48" s="259">
        <v>16993</v>
      </c>
      <c r="E48" s="259">
        <v>32083</v>
      </c>
      <c r="F48" s="259">
        <v>37650</v>
      </c>
      <c r="G48" s="259">
        <v>36486</v>
      </c>
      <c r="H48" s="259">
        <v>44075</v>
      </c>
      <c r="I48" s="259">
        <v>61694</v>
      </c>
      <c r="J48" s="259">
        <v>75219</v>
      </c>
      <c r="K48" s="259">
        <v>64573</v>
      </c>
      <c r="L48" s="318">
        <v>29417</v>
      </c>
      <c r="M48" s="318">
        <v>85471</v>
      </c>
      <c r="N48" s="318">
        <v>115824</v>
      </c>
      <c r="O48" s="319">
        <v>103060</v>
      </c>
      <c r="P48" s="193">
        <v>114199</v>
      </c>
      <c r="Q48" s="8"/>
      <c r="R48" s="296" t="s">
        <v>221</v>
      </c>
      <c r="S48" s="318">
        <v>46277</v>
      </c>
      <c r="T48" s="193">
        <v>47027</v>
      </c>
    </row>
    <row r="49" spans="2:20" s="23" customFormat="1" ht="21.75" customHeight="1">
      <c r="B49" s="920" t="s">
        <v>160</v>
      </c>
      <c r="C49" s="261"/>
      <c r="D49" s="261"/>
      <c r="E49" s="261"/>
      <c r="F49" s="261"/>
      <c r="G49" s="261"/>
      <c r="H49" s="261"/>
      <c r="I49" s="261"/>
      <c r="J49" s="261"/>
      <c r="K49" s="261"/>
      <c r="L49" s="324"/>
      <c r="M49" s="324"/>
      <c r="N49" s="324"/>
      <c r="O49" s="170"/>
      <c r="P49" s="195"/>
      <c r="Q49" s="8"/>
      <c r="R49" s="920" t="s">
        <v>160</v>
      </c>
      <c r="S49" s="324"/>
      <c r="T49" s="195"/>
    </row>
    <row r="50" spans="2:20" s="23" customFormat="1" ht="21.75" customHeight="1">
      <c r="B50" s="927" t="s">
        <v>161</v>
      </c>
      <c r="C50" s="261"/>
      <c r="D50" s="261"/>
      <c r="E50" s="261"/>
      <c r="F50" s="261"/>
      <c r="G50" s="261"/>
      <c r="H50" s="261"/>
      <c r="I50" s="261"/>
      <c r="J50" s="261"/>
      <c r="K50" s="261"/>
      <c r="L50" s="324"/>
      <c r="M50" s="324"/>
      <c r="N50" s="324"/>
      <c r="O50" s="170"/>
      <c r="P50" s="195"/>
      <c r="Q50" s="8"/>
      <c r="R50" s="1152" t="s">
        <v>161</v>
      </c>
      <c r="S50" s="324"/>
      <c r="T50" s="195"/>
    </row>
    <row r="51" spans="2:20" s="23" customFormat="1" ht="21.75" customHeight="1">
      <c r="B51" s="276" t="s">
        <v>162</v>
      </c>
      <c r="C51" s="234">
        <v>-1010</v>
      </c>
      <c r="D51" s="234">
        <v>11172</v>
      </c>
      <c r="E51" s="234">
        <v>15065</v>
      </c>
      <c r="F51" s="234">
        <v>46787</v>
      </c>
      <c r="G51" s="234">
        <v>-1232</v>
      </c>
      <c r="H51" s="234">
        <v>9977</v>
      </c>
      <c r="I51" s="234">
        <v>-575</v>
      </c>
      <c r="J51" s="234">
        <v>-10751</v>
      </c>
      <c r="K51" s="234">
        <v>-21936</v>
      </c>
      <c r="L51" s="103">
        <v>13460</v>
      </c>
      <c r="M51" s="103">
        <v>18533</v>
      </c>
      <c r="N51" s="103">
        <v>-11064</v>
      </c>
      <c r="O51" s="328">
        <v>17619</v>
      </c>
      <c r="P51" s="189">
        <v>-6346</v>
      </c>
      <c r="Q51" s="8"/>
      <c r="R51" s="305" t="s">
        <v>690</v>
      </c>
      <c r="S51" s="1260">
        <v>-64</v>
      </c>
      <c r="T51" s="189">
        <v>11632</v>
      </c>
    </row>
    <row r="52" spans="2:20" s="23" customFormat="1" ht="21.75" customHeight="1">
      <c r="B52" s="305" t="s">
        <v>163</v>
      </c>
      <c r="C52" s="234">
        <v>-872</v>
      </c>
      <c r="D52" s="234">
        <v>-398</v>
      </c>
      <c r="E52" s="234">
        <v>-425</v>
      </c>
      <c r="F52" s="234">
        <v>-925</v>
      </c>
      <c r="G52" s="234">
        <v>-725</v>
      </c>
      <c r="H52" s="234">
        <v>478</v>
      </c>
      <c r="I52" s="234">
        <v>-275</v>
      </c>
      <c r="J52" s="234">
        <v>-365</v>
      </c>
      <c r="K52" s="234">
        <v>-435</v>
      </c>
      <c r="L52" s="103">
        <v>442</v>
      </c>
      <c r="M52" s="103">
        <v>-258</v>
      </c>
      <c r="N52" s="103">
        <v>1138</v>
      </c>
      <c r="O52" s="328">
        <v>152</v>
      </c>
      <c r="P52" s="1121">
        <v>408</v>
      </c>
      <c r="Q52" s="8"/>
      <c r="R52" s="305" t="s">
        <v>163</v>
      </c>
      <c r="S52" s="103">
        <v>71</v>
      </c>
      <c r="T52" s="189">
        <v>-37</v>
      </c>
    </row>
    <row r="53" spans="2:20" s="23" customFormat="1" ht="21.75" customHeight="1">
      <c r="B53" s="305" t="s">
        <v>164</v>
      </c>
      <c r="C53" s="569" t="s">
        <v>22</v>
      </c>
      <c r="D53" s="569" t="s">
        <v>22</v>
      </c>
      <c r="E53" s="569" t="s">
        <v>22</v>
      </c>
      <c r="F53" s="569" t="s">
        <v>22</v>
      </c>
      <c r="G53" s="569">
        <v>-4868</v>
      </c>
      <c r="H53" s="569">
        <v>-3686</v>
      </c>
      <c r="I53" s="569">
        <v>4778</v>
      </c>
      <c r="J53" s="569">
        <v>4391</v>
      </c>
      <c r="K53" s="569">
        <v>-5731</v>
      </c>
      <c r="L53" s="568">
        <v>1982</v>
      </c>
      <c r="M53" s="568">
        <v>-10743</v>
      </c>
      <c r="N53" s="568">
        <v>1328</v>
      </c>
      <c r="O53" s="165">
        <v>485</v>
      </c>
      <c r="P53" s="1201">
        <v>2538</v>
      </c>
      <c r="Q53" s="8"/>
      <c r="R53" s="305" t="s">
        <v>164</v>
      </c>
      <c r="S53" s="568">
        <v>2758</v>
      </c>
      <c r="T53" s="1121">
        <v>-696</v>
      </c>
    </row>
    <row r="54" spans="2:20" s="23" customFormat="1" ht="21.75" customHeight="1">
      <c r="B54" s="928" t="s">
        <v>165</v>
      </c>
      <c r="C54" s="259">
        <v>-1883</v>
      </c>
      <c r="D54" s="259">
        <v>10774</v>
      </c>
      <c r="E54" s="259">
        <v>14639</v>
      </c>
      <c r="F54" s="259">
        <v>45862</v>
      </c>
      <c r="G54" s="259">
        <v>-6826</v>
      </c>
      <c r="H54" s="259">
        <v>6768</v>
      </c>
      <c r="I54" s="259">
        <v>3927</v>
      </c>
      <c r="J54" s="259">
        <v>-6725</v>
      </c>
      <c r="K54" s="259">
        <v>-28103</v>
      </c>
      <c r="L54" s="318">
        <v>15885</v>
      </c>
      <c r="M54" s="318">
        <v>7530</v>
      </c>
      <c r="N54" s="318">
        <v>-8597</v>
      </c>
      <c r="O54" s="319">
        <v>18257</v>
      </c>
      <c r="P54" s="193">
        <v>-3399</v>
      </c>
      <c r="Q54" s="8"/>
      <c r="R54" s="1153" t="s">
        <v>165</v>
      </c>
      <c r="S54" s="318">
        <v>2765</v>
      </c>
      <c r="T54" s="193">
        <v>10897</v>
      </c>
    </row>
    <row r="55" spans="2:20" s="23" customFormat="1" ht="21.75" customHeight="1">
      <c r="B55" s="929" t="s">
        <v>166</v>
      </c>
      <c r="C55" s="261"/>
      <c r="D55" s="261"/>
      <c r="E55" s="261"/>
      <c r="F55" s="261"/>
      <c r="G55" s="261"/>
      <c r="H55" s="261"/>
      <c r="I55" s="261"/>
      <c r="J55" s="261"/>
      <c r="K55" s="261"/>
      <c r="L55" s="324"/>
      <c r="M55" s="324"/>
      <c r="N55" s="324"/>
      <c r="O55" s="170"/>
      <c r="P55" s="195"/>
      <c r="Q55" s="8"/>
      <c r="R55" s="1154" t="s">
        <v>166</v>
      </c>
      <c r="S55" s="324"/>
      <c r="T55" s="195"/>
    </row>
    <row r="56" spans="2:20" s="23" customFormat="1" ht="21.75" customHeight="1">
      <c r="B56" s="275" t="s">
        <v>167</v>
      </c>
      <c r="C56" s="217">
        <v>-12505</v>
      </c>
      <c r="D56" s="217">
        <v>34509</v>
      </c>
      <c r="E56" s="217">
        <v>40578</v>
      </c>
      <c r="F56" s="217">
        <v>34811</v>
      </c>
      <c r="G56" s="217">
        <v>-44362</v>
      </c>
      <c r="H56" s="217">
        <v>-7958</v>
      </c>
      <c r="I56" s="217">
        <v>-12244</v>
      </c>
      <c r="J56" s="217">
        <v>-8975</v>
      </c>
      <c r="K56" s="217">
        <v>-24518</v>
      </c>
      <c r="L56" s="102">
        <v>17590</v>
      </c>
      <c r="M56" s="102">
        <v>34797</v>
      </c>
      <c r="N56" s="102">
        <v>18745</v>
      </c>
      <c r="O56" s="331">
        <v>39232</v>
      </c>
      <c r="P56" s="150">
        <v>-1014</v>
      </c>
      <c r="Q56" s="8"/>
      <c r="R56" s="275" t="s">
        <v>167</v>
      </c>
      <c r="S56" s="102">
        <v>2782</v>
      </c>
      <c r="T56" s="150">
        <v>-6735</v>
      </c>
    </row>
    <row r="57" spans="2:20" s="23" customFormat="1" ht="21.75" customHeight="1">
      <c r="B57" s="276" t="s">
        <v>168</v>
      </c>
      <c r="C57" s="199">
        <v>-945</v>
      </c>
      <c r="D57" s="199">
        <v>-528</v>
      </c>
      <c r="E57" s="199">
        <v>1184</v>
      </c>
      <c r="F57" s="199">
        <v>-3405</v>
      </c>
      <c r="G57" s="199">
        <v>-2709</v>
      </c>
      <c r="H57" s="199">
        <v>693</v>
      </c>
      <c r="I57" s="199">
        <v>1024</v>
      </c>
      <c r="J57" s="199">
        <v>-189</v>
      </c>
      <c r="K57" s="199">
        <v>-1092</v>
      </c>
      <c r="L57" s="105">
        <v>4815</v>
      </c>
      <c r="M57" s="105">
        <v>1677</v>
      </c>
      <c r="N57" s="105">
        <v>-3178</v>
      </c>
      <c r="O57" s="329">
        <v>-627</v>
      </c>
      <c r="P57" s="143">
        <v>-2510</v>
      </c>
      <c r="Q57" s="8"/>
      <c r="R57" s="276" t="s">
        <v>168</v>
      </c>
      <c r="S57" s="105">
        <v>1443</v>
      </c>
      <c r="T57" s="143">
        <v>3000</v>
      </c>
    </row>
    <row r="58" spans="2:20" s="23" customFormat="1" ht="21.75" customHeight="1">
      <c r="B58" s="305" t="s">
        <v>164</v>
      </c>
      <c r="C58" s="569" t="s">
        <v>22</v>
      </c>
      <c r="D58" s="569" t="s">
        <v>22</v>
      </c>
      <c r="E58" s="569" t="s">
        <v>22</v>
      </c>
      <c r="F58" s="569" t="s">
        <v>22</v>
      </c>
      <c r="G58" s="569">
        <v>-10993</v>
      </c>
      <c r="H58" s="569">
        <v>554</v>
      </c>
      <c r="I58" s="569">
        <v>-3075</v>
      </c>
      <c r="J58" s="569">
        <v>-4380</v>
      </c>
      <c r="K58" s="569">
        <v>-13220</v>
      </c>
      <c r="L58" s="568">
        <v>-4741</v>
      </c>
      <c r="M58" s="568">
        <v>19111</v>
      </c>
      <c r="N58" s="342">
        <v>23009</v>
      </c>
      <c r="O58" s="192">
        <v>13359</v>
      </c>
      <c r="P58" s="197">
        <v>-831</v>
      </c>
      <c r="Q58" s="8"/>
      <c r="R58" s="305" t="s">
        <v>164</v>
      </c>
      <c r="S58" s="342">
        <v>1522</v>
      </c>
      <c r="T58" s="197">
        <v>-6453</v>
      </c>
    </row>
    <row r="59" spans="2:20" s="23" customFormat="1" ht="21.75" customHeight="1">
      <c r="B59" s="928" t="s">
        <v>169</v>
      </c>
      <c r="C59" s="259">
        <v>-13450</v>
      </c>
      <c r="D59" s="259">
        <v>33980</v>
      </c>
      <c r="E59" s="259">
        <v>41763</v>
      </c>
      <c r="F59" s="259">
        <v>31405</v>
      </c>
      <c r="G59" s="259">
        <v>-58065</v>
      </c>
      <c r="H59" s="259">
        <v>-6710</v>
      </c>
      <c r="I59" s="259">
        <v>-14295</v>
      </c>
      <c r="J59" s="259">
        <v>-13545</v>
      </c>
      <c r="K59" s="259">
        <v>-38831</v>
      </c>
      <c r="L59" s="318">
        <v>17664</v>
      </c>
      <c r="M59" s="318">
        <v>55587</v>
      </c>
      <c r="N59" s="318">
        <v>38575</v>
      </c>
      <c r="O59" s="319">
        <v>51964</v>
      </c>
      <c r="P59" s="193">
        <v>-4356</v>
      </c>
      <c r="Q59" s="8"/>
      <c r="R59" s="1153" t="s">
        <v>169</v>
      </c>
      <c r="S59" s="318">
        <v>5748</v>
      </c>
      <c r="T59" s="193">
        <v>-10187</v>
      </c>
    </row>
    <row r="60" spans="2:20" s="23" customFormat="1" ht="21.75" customHeight="1">
      <c r="B60" s="278" t="s">
        <v>170</v>
      </c>
      <c r="C60" s="259">
        <v>-15334</v>
      </c>
      <c r="D60" s="259">
        <v>44754</v>
      </c>
      <c r="E60" s="259">
        <v>56403</v>
      </c>
      <c r="F60" s="259">
        <v>77268</v>
      </c>
      <c r="G60" s="259">
        <v>-64892</v>
      </c>
      <c r="H60" s="259">
        <v>57</v>
      </c>
      <c r="I60" s="259">
        <v>-10368</v>
      </c>
      <c r="J60" s="259">
        <v>-20270</v>
      </c>
      <c r="K60" s="259">
        <v>-66934</v>
      </c>
      <c r="L60" s="318">
        <v>33549</v>
      </c>
      <c r="M60" s="318">
        <v>63117</v>
      </c>
      <c r="N60" s="318">
        <v>29978</v>
      </c>
      <c r="O60" s="319">
        <v>70222</v>
      </c>
      <c r="P60" s="193">
        <v>-7756</v>
      </c>
      <c r="Q60" s="8"/>
      <c r="R60" s="278" t="s">
        <v>170</v>
      </c>
      <c r="S60" s="318">
        <v>8513</v>
      </c>
      <c r="T60" s="193">
        <v>710</v>
      </c>
    </row>
    <row r="61" spans="2:20" s="23" customFormat="1" ht="21.75" customHeight="1">
      <c r="B61" s="690" t="s">
        <v>171</v>
      </c>
      <c r="C61" s="200">
        <v>-13611</v>
      </c>
      <c r="D61" s="200">
        <v>61748</v>
      </c>
      <c r="E61" s="200">
        <v>88487</v>
      </c>
      <c r="F61" s="200">
        <v>114919</v>
      </c>
      <c r="G61" s="200">
        <v>-28405</v>
      </c>
      <c r="H61" s="200">
        <v>44133</v>
      </c>
      <c r="I61" s="200">
        <v>51326</v>
      </c>
      <c r="J61" s="200">
        <v>54948</v>
      </c>
      <c r="K61" s="200">
        <v>-2361</v>
      </c>
      <c r="L61" s="949">
        <v>62967</v>
      </c>
      <c r="M61" s="949">
        <v>148588</v>
      </c>
      <c r="N61" s="949">
        <v>145803</v>
      </c>
      <c r="O61" s="1087">
        <v>173283</v>
      </c>
      <c r="P61" s="169">
        <v>106443</v>
      </c>
      <c r="Q61" s="8"/>
      <c r="R61" s="1155" t="s">
        <v>691</v>
      </c>
      <c r="S61" s="949">
        <v>54791</v>
      </c>
      <c r="T61" s="169">
        <v>47737</v>
      </c>
    </row>
    <row r="62" spans="2:20" s="23" customFormat="1" ht="21.75" customHeight="1">
      <c r="B62" s="930" t="s">
        <v>172</v>
      </c>
      <c r="C62" s="263"/>
      <c r="D62" s="263"/>
      <c r="E62" s="263"/>
      <c r="F62" s="263"/>
      <c r="G62" s="263"/>
      <c r="H62" s="263"/>
      <c r="I62" s="263"/>
      <c r="J62" s="263"/>
      <c r="K62" s="263"/>
      <c r="L62" s="342"/>
      <c r="M62" s="342"/>
      <c r="N62" s="342"/>
      <c r="O62" s="192"/>
      <c r="P62" s="197"/>
      <c r="Q62" s="8"/>
      <c r="R62" s="1156" t="s">
        <v>692</v>
      </c>
      <c r="S62" s="342"/>
      <c r="T62" s="197"/>
    </row>
    <row r="63" spans="2:20" s="23" customFormat="1" ht="21.75" customHeight="1">
      <c r="B63" s="925" t="s">
        <v>139</v>
      </c>
      <c r="C63" s="954">
        <v>-16177</v>
      </c>
      <c r="D63" s="954">
        <v>56171</v>
      </c>
      <c r="E63" s="954">
        <v>82221</v>
      </c>
      <c r="F63" s="954">
        <v>107347</v>
      </c>
      <c r="G63" s="954">
        <v>-25379</v>
      </c>
      <c r="H63" s="954">
        <v>40289</v>
      </c>
      <c r="I63" s="954">
        <v>47430</v>
      </c>
      <c r="J63" s="954">
        <v>50938</v>
      </c>
      <c r="K63" s="954">
        <v>-4220</v>
      </c>
      <c r="L63" s="955">
        <v>59111</v>
      </c>
      <c r="M63" s="955">
        <v>142429</v>
      </c>
      <c r="N63" s="955">
        <v>138434</v>
      </c>
      <c r="O63" s="1088">
        <v>168317</v>
      </c>
      <c r="P63" s="1122">
        <v>103239</v>
      </c>
      <c r="Q63" s="8"/>
      <c r="R63" s="925" t="s">
        <v>139</v>
      </c>
      <c r="S63" s="955">
        <v>53425</v>
      </c>
      <c r="T63" s="1122">
        <v>47127</v>
      </c>
    </row>
    <row r="64" spans="2:20" s="23" customFormat="1" ht="21.75" customHeight="1">
      <c r="B64" s="931" t="s">
        <v>140</v>
      </c>
      <c r="C64" s="265">
        <v>2565</v>
      </c>
      <c r="D64" s="265">
        <v>5576</v>
      </c>
      <c r="E64" s="265">
        <v>6265</v>
      </c>
      <c r="F64" s="265">
        <v>7571</v>
      </c>
      <c r="G64" s="265">
        <v>-3025</v>
      </c>
      <c r="H64" s="265">
        <v>3843</v>
      </c>
      <c r="I64" s="265">
        <v>3896</v>
      </c>
      <c r="J64" s="265">
        <v>4010</v>
      </c>
      <c r="K64" s="265">
        <v>1859</v>
      </c>
      <c r="L64" s="376">
        <v>3856</v>
      </c>
      <c r="M64" s="376">
        <v>6159</v>
      </c>
      <c r="N64" s="376">
        <v>7369</v>
      </c>
      <c r="O64" s="365">
        <v>4965</v>
      </c>
      <c r="P64" s="201">
        <v>3203</v>
      </c>
      <c r="Q64" s="8"/>
      <c r="R64" s="1157" t="s">
        <v>140</v>
      </c>
      <c r="S64" s="376">
        <v>1366</v>
      </c>
      <c r="T64" s="201">
        <v>609</v>
      </c>
    </row>
    <row r="65" spans="1:20" s="23" customFormat="1" ht="21.75" customHeight="1">
      <c r="B65" s="932" t="s">
        <v>173</v>
      </c>
      <c r="C65" s="337">
        <v>-13611</v>
      </c>
      <c r="D65" s="339">
        <v>61748</v>
      </c>
      <c r="E65" s="339">
        <v>88487</v>
      </c>
      <c r="F65" s="339">
        <v>114919</v>
      </c>
      <c r="G65" s="339">
        <v>-28405</v>
      </c>
      <c r="H65" s="339">
        <v>44133</v>
      </c>
      <c r="I65" s="339">
        <v>51326</v>
      </c>
      <c r="J65" s="339">
        <v>54948</v>
      </c>
      <c r="K65" s="339">
        <v>-2361</v>
      </c>
      <c r="L65" s="337">
        <v>62967</v>
      </c>
      <c r="M65" s="337">
        <v>148588</v>
      </c>
      <c r="N65" s="337">
        <v>145803</v>
      </c>
      <c r="O65" s="338">
        <v>173283</v>
      </c>
      <c r="P65" s="340">
        <v>106443</v>
      </c>
      <c r="Q65" s="8"/>
      <c r="R65" s="1158" t="s">
        <v>173</v>
      </c>
      <c r="S65" s="337">
        <v>54791</v>
      </c>
      <c r="T65" s="340">
        <v>47737</v>
      </c>
    </row>
    <row r="66" spans="1:20" s="32" customFormat="1" ht="21.75" customHeight="1">
      <c r="B66" s="794"/>
      <c r="C66" s="170"/>
      <c r="D66" s="170"/>
      <c r="E66" s="170"/>
      <c r="F66" s="170"/>
      <c r="G66" s="170"/>
      <c r="H66" s="8"/>
      <c r="I66" s="8"/>
      <c r="T66" s="1282"/>
    </row>
    <row r="67" spans="1:20" s="32" customFormat="1" ht="21.75" customHeight="1">
      <c r="A67" s="1333"/>
      <c r="B67" s="1334"/>
      <c r="C67" s="1334"/>
      <c r="D67" s="1334"/>
      <c r="E67" s="170"/>
      <c r="F67" s="170"/>
      <c r="G67" s="170"/>
      <c r="H67" s="170"/>
      <c r="I67" s="8"/>
      <c r="T67" s="1282"/>
    </row>
    <row r="68" spans="1:20" s="32" customFormat="1" ht="21.75" customHeight="1">
      <c r="B68" s="794"/>
      <c r="C68" s="170"/>
      <c r="D68" s="170"/>
      <c r="E68" s="170"/>
      <c r="F68" s="170"/>
      <c r="G68" s="170"/>
      <c r="H68" s="170"/>
      <c r="I68" s="8"/>
      <c r="T68" s="1282"/>
    </row>
  </sheetData>
  <mergeCells count="42">
    <mergeCell ref="T3:T4"/>
    <mergeCell ref="T46:T47"/>
    <mergeCell ref="R3:R4"/>
    <mergeCell ref="S3:S4"/>
    <mergeCell ref="I3:I4"/>
    <mergeCell ref="J3:J4"/>
    <mergeCell ref="K3:K4"/>
    <mergeCell ref="L3:L4"/>
    <mergeCell ref="S46:S47"/>
    <mergeCell ref="Q44:R44"/>
    <mergeCell ref="R46:R47"/>
    <mergeCell ref="P3:P4"/>
    <mergeCell ref="P46:P47"/>
    <mergeCell ref="O3:O4"/>
    <mergeCell ref="O46:O47"/>
    <mergeCell ref="N46:N47"/>
    <mergeCell ref="A42:G42"/>
    <mergeCell ref="N3:N4"/>
    <mergeCell ref="A39:D39"/>
    <mergeCell ref="A40:G40"/>
    <mergeCell ref="M3:M4"/>
    <mergeCell ref="H3:H4"/>
    <mergeCell ref="A41:G41"/>
    <mergeCell ref="B3:B4"/>
    <mergeCell ref="C3:C4"/>
    <mergeCell ref="D3:D4"/>
    <mergeCell ref="E3:E4"/>
    <mergeCell ref="F3:F4"/>
    <mergeCell ref="G3:G4"/>
    <mergeCell ref="A67:D67"/>
    <mergeCell ref="M46:M47"/>
    <mergeCell ref="B46:B47"/>
    <mergeCell ref="C46:C47"/>
    <mergeCell ref="D46:D47"/>
    <mergeCell ref="E46:E47"/>
    <mergeCell ref="F46:F47"/>
    <mergeCell ref="G46:G47"/>
    <mergeCell ref="H46:H47"/>
    <mergeCell ref="I46:I47"/>
    <mergeCell ref="J46:J47"/>
    <mergeCell ref="K46:K47"/>
    <mergeCell ref="L46:L47"/>
  </mergeCells>
  <phoneticPr fontId="2"/>
  <printOptions horizontalCentered="1"/>
  <pageMargins left="0.39370078740157483" right="0.43307086614173229" top="0.78740157480314965" bottom="0.39370078740157483" header="0.27559055118110237" footer="0.35433070866141736"/>
  <pageSetup paperSize="8" scale="3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Q44"/>
  <sheetViews>
    <sheetView showGridLines="0" view="pageBreakPreview" zoomScale="55" zoomScaleNormal="55" zoomScaleSheetLayoutView="55" workbookViewId="0">
      <pane xSplit="2" topLeftCell="C1" activePane="topRight" state="frozenSplit"/>
      <selection pane="topRight"/>
    </sheetView>
  </sheetViews>
  <sheetFormatPr defaultColWidth="9" defaultRowHeight="18"/>
  <cols>
    <col min="1" max="1" width="3.5" style="39" customWidth="1"/>
    <col min="2" max="2" width="49.5" style="515" customWidth="1"/>
    <col min="3" max="3" width="19.125" style="385" customWidth="1"/>
    <col min="4" max="6" width="19.125" style="39" customWidth="1"/>
    <col min="7" max="7" width="19.125" style="385" customWidth="1"/>
    <col min="8" max="10" width="19.125" style="39" customWidth="1"/>
    <col min="11" max="11" width="19.125" style="385" customWidth="1"/>
    <col min="12" max="14" width="19.125" style="39" customWidth="1"/>
    <col min="15" max="15" width="19.125" style="385" customWidth="1"/>
    <col min="16" max="32" width="19.125" style="39" customWidth="1"/>
    <col min="33" max="34" width="19" style="39" customWidth="1"/>
    <col min="35" max="42" width="19.125" style="39" customWidth="1"/>
    <col min="43" max="16384" width="9" style="39"/>
  </cols>
  <sheetData>
    <row r="1" spans="1:42" ht="38.25" customHeight="1">
      <c r="A1" s="383" t="s">
        <v>174</v>
      </c>
      <c r="B1" s="384"/>
      <c r="E1" s="386"/>
      <c r="I1" s="386"/>
      <c r="M1" s="386"/>
      <c r="Q1" s="386"/>
      <c r="S1" s="386"/>
      <c r="T1" s="28"/>
      <c r="V1" s="387"/>
      <c r="X1" s="387"/>
      <c r="AD1" s="387"/>
      <c r="AE1" s="387"/>
      <c r="AG1" s="387"/>
      <c r="AI1" s="388"/>
      <c r="AJ1" s="388"/>
      <c r="AK1" s="388"/>
      <c r="AL1" s="388"/>
      <c r="AP1" s="388" t="s">
        <v>1</v>
      </c>
    </row>
    <row r="2" spans="1:42" s="389" customFormat="1" ht="39" customHeight="1">
      <c r="B2" s="390"/>
      <c r="C2" s="1349" t="s">
        <v>175</v>
      </c>
      <c r="D2" s="1349"/>
      <c r="E2" s="1349"/>
      <c r="F2" s="1349"/>
      <c r="G2" s="1348" t="s">
        <v>176</v>
      </c>
      <c r="H2" s="1349"/>
      <c r="I2" s="1349"/>
      <c r="J2" s="1350"/>
      <c r="K2" s="1348" t="s">
        <v>177</v>
      </c>
      <c r="L2" s="1349"/>
      <c r="M2" s="1349"/>
      <c r="N2" s="1350"/>
      <c r="O2" s="1348" t="s">
        <v>178</v>
      </c>
      <c r="P2" s="1349"/>
      <c r="Q2" s="1349"/>
      <c r="R2" s="1350"/>
      <c r="S2" s="1348" t="s">
        <v>179</v>
      </c>
      <c r="T2" s="1349"/>
      <c r="U2" s="1349"/>
      <c r="V2" s="1350"/>
      <c r="W2" s="1348" t="s">
        <v>180</v>
      </c>
      <c r="X2" s="1349"/>
      <c r="Y2" s="1349"/>
      <c r="Z2" s="1350"/>
      <c r="AA2" s="1348" t="s">
        <v>181</v>
      </c>
      <c r="AB2" s="1349"/>
      <c r="AC2" s="1349"/>
      <c r="AD2" s="1350"/>
      <c r="AE2" s="1351" t="s">
        <v>182</v>
      </c>
      <c r="AF2" s="1351"/>
      <c r="AG2" s="1351"/>
      <c r="AH2" s="1352"/>
      <c r="AI2" s="1353" t="s">
        <v>183</v>
      </c>
      <c r="AJ2" s="1354"/>
      <c r="AK2" s="1354"/>
      <c r="AL2" s="1355"/>
      <c r="AM2" s="1353" t="s">
        <v>184</v>
      </c>
      <c r="AN2" s="1354"/>
      <c r="AO2" s="1354"/>
      <c r="AP2" s="1355"/>
    </row>
    <row r="3" spans="1:42" s="391" customFormat="1" ht="39" customHeight="1">
      <c r="B3" s="392"/>
      <c r="C3" s="1065" t="s">
        <v>185</v>
      </c>
      <c r="D3" s="393" t="s">
        <v>186</v>
      </c>
      <c r="E3" s="393" t="s">
        <v>187</v>
      </c>
      <c r="F3" s="1065" t="s">
        <v>188</v>
      </c>
      <c r="G3" s="1064" t="s">
        <v>185</v>
      </c>
      <c r="H3" s="393" t="s">
        <v>186</v>
      </c>
      <c r="I3" s="393" t="s">
        <v>187</v>
      </c>
      <c r="J3" s="1066" t="s">
        <v>188</v>
      </c>
      <c r="K3" s="1064" t="s">
        <v>185</v>
      </c>
      <c r="L3" s="393" t="s">
        <v>186</v>
      </c>
      <c r="M3" s="393" t="s">
        <v>187</v>
      </c>
      <c r="N3" s="1066" t="s">
        <v>188</v>
      </c>
      <c r="O3" s="1064" t="s">
        <v>185</v>
      </c>
      <c r="P3" s="393" t="s">
        <v>186</v>
      </c>
      <c r="Q3" s="393" t="s">
        <v>187</v>
      </c>
      <c r="R3" s="1066" t="s">
        <v>188</v>
      </c>
      <c r="S3" s="1064" t="s">
        <v>185</v>
      </c>
      <c r="T3" s="393" t="s">
        <v>186</v>
      </c>
      <c r="U3" s="393" t="s">
        <v>187</v>
      </c>
      <c r="V3" s="1066" t="s">
        <v>188</v>
      </c>
      <c r="W3" s="1064" t="s">
        <v>185</v>
      </c>
      <c r="X3" s="393" t="s">
        <v>186</v>
      </c>
      <c r="Y3" s="393" t="s">
        <v>189</v>
      </c>
      <c r="Z3" s="1066" t="s">
        <v>190</v>
      </c>
      <c r="AA3" s="1064" t="s">
        <v>185</v>
      </c>
      <c r="AB3" s="393" t="s">
        <v>186</v>
      </c>
      <c r="AC3" s="393" t="s">
        <v>191</v>
      </c>
      <c r="AD3" s="1066" t="s">
        <v>192</v>
      </c>
      <c r="AE3" s="1064" t="s">
        <v>185</v>
      </c>
      <c r="AF3" s="393" t="s">
        <v>186</v>
      </c>
      <c r="AG3" s="393" t="s">
        <v>193</v>
      </c>
      <c r="AH3" s="1066" t="s">
        <v>194</v>
      </c>
      <c r="AI3" s="394" t="s">
        <v>185</v>
      </c>
      <c r="AJ3" s="1065" t="s">
        <v>195</v>
      </c>
      <c r="AK3" s="395" t="s">
        <v>193</v>
      </c>
      <c r="AL3" s="396" t="s">
        <v>194</v>
      </c>
      <c r="AM3" s="1064" t="s">
        <v>185</v>
      </c>
      <c r="AN3" s="395" t="s">
        <v>195</v>
      </c>
      <c r="AO3" s="395" t="s">
        <v>193</v>
      </c>
      <c r="AP3" s="396" t="s">
        <v>194</v>
      </c>
    </row>
    <row r="4" spans="1:42" s="21" customFormat="1" ht="39" customHeight="1">
      <c r="B4" s="397" t="s">
        <v>12</v>
      </c>
      <c r="C4" s="398">
        <v>1523136</v>
      </c>
      <c r="D4" s="399">
        <v>1498906</v>
      </c>
      <c r="E4" s="399">
        <v>1387973</v>
      </c>
      <c r="F4" s="398">
        <v>1451722</v>
      </c>
      <c r="G4" s="400">
        <v>1214045</v>
      </c>
      <c r="H4" s="399">
        <v>1040170</v>
      </c>
      <c r="I4" s="399">
        <v>1154347</v>
      </c>
      <c r="J4" s="401">
        <v>1267341</v>
      </c>
      <c r="K4" s="400">
        <v>1130731</v>
      </c>
      <c r="L4" s="399">
        <f>2354027-K4</f>
        <v>1223296</v>
      </c>
      <c r="M4" s="399">
        <v>1332649</v>
      </c>
      <c r="N4" s="401">
        <v>1285383</v>
      </c>
      <c r="O4" s="400">
        <v>1227634</v>
      </c>
      <c r="P4" s="399">
        <v>1301610</v>
      </c>
      <c r="Q4" s="399">
        <v>1325425</v>
      </c>
      <c r="R4" s="401">
        <v>1363484</v>
      </c>
      <c r="S4" s="400">
        <v>1377294</v>
      </c>
      <c r="T4" s="399">
        <v>1425162</v>
      </c>
      <c r="U4" s="399">
        <v>1438351</v>
      </c>
      <c r="V4" s="401">
        <v>1530221</v>
      </c>
      <c r="W4" s="400">
        <v>1407178</v>
      </c>
      <c r="X4" s="399">
        <v>1497931</v>
      </c>
      <c r="Y4" s="399">
        <v>1305129</v>
      </c>
      <c r="Z4" s="401">
        <v>955944</v>
      </c>
      <c r="AA4" s="400">
        <v>897121</v>
      </c>
      <c r="AB4" s="399">
        <v>989277</v>
      </c>
      <c r="AC4" s="399">
        <v>982619</v>
      </c>
      <c r="AD4" s="401">
        <v>975401</v>
      </c>
      <c r="AE4" s="400">
        <v>958289</v>
      </c>
      <c r="AF4" s="399">
        <v>1006889</v>
      </c>
      <c r="AG4" s="399">
        <v>993726</v>
      </c>
      <c r="AH4" s="401">
        <v>1055735</v>
      </c>
      <c r="AI4" s="402">
        <v>1109645</v>
      </c>
      <c r="AJ4" s="398">
        <v>1086059</v>
      </c>
      <c r="AK4" s="403">
        <v>1104873</v>
      </c>
      <c r="AL4" s="404">
        <v>1193660</v>
      </c>
      <c r="AM4" s="400">
        <v>1001595</v>
      </c>
      <c r="AN4" s="403">
        <v>950975</v>
      </c>
      <c r="AO4" s="403">
        <v>995574</v>
      </c>
      <c r="AP4" s="404">
        <v>1007763</v>
      </c>
    </row>
    <row r="5" spans="1:42" s="21" customFormat="1" ht="39" customHeight="1">
      <c r="B5" s="397" t="s">
        <v>13</v>
      </c>
      <c r="C5" s="405">
        <v>-1464505</v>
      </c>
      <c r="D5" s="399">
        <v>-1435213</v>
      </c>
      <c r="E5" s="406">
        <v>-1325579</v>
      </c>
      <c r="F5" s="398">
        <v>-1387417</v>
      </c>
      <c r="G5" s="407">
        <v>-1155248</v>
      </c>
      <c r="H5" s="399">
        <v>-979250</v>
      </c>
      <c r="I5" s="406">
        <v>-1095042</v>
      </c>
      <c r="J5" s="401">
        <v>-1202116</v>
      </c>
      <c r="K5" s="407">
        <v>-1075086</v>
      </c>
      <c r="L5" s="406">
        <f>-2235356-K5</f>
        <v>-1160270</v>
      </c>
      <c r="M5" s="406">
        <v>-1270556</v>
      </c>
      <c r="N5" s="408">
        <v>-1223980</v>
      </c>
      <c r="O5" s="407">
        <v>-1168993</v>
      </c>
      <c r="P5" s="406">
        <v>-1237665</v>
      </c>
      <c r="Q5" s="406">
        <v>-1262800</v>
      </c>
      <c r="R5" s="408">
        <v>-1294228</v>
      </c>
      <c r="S5" s="407">
        <v>-1312108</v>
      </c>
      <c r="T5" s="406">
        <v>-1356029</v>
      </c>
      <c r="U5" s="406">
        <v>-1371554</v>
      </c>
      <c r="V5" s="408">
        <v>-1453605</v>
      </c>
      <c r="W5" s="407">
        <v>-1338711</v>
      </c>
      <c r="X5" s="406">
        <v>-1422736</v>
      </c>
      <c r="Y5" s="406">
        <v>-1244990</v>
      </c>
      <c r="Z5" s="408">
        <v>-924127</v>
      </c>
      <c r="AA5" s="407">
        <v>-859540</v>
      </c>
      <c r="AB5" s="406">
        <v>-941747</v>
      </c>
      <c r="AC5" s="406">
        <v>-938567</v>
      </c>
      <c r="AD5" s="408">
        <v>-926361</v>
      </c>
      <c r="AE5" s="407">
        <v>-913520</v>
      </c>
      <c r="AF5" s="406">
        <v>-957988</v>
      </c>
      <c r="AG5" s="406">
        <v>-944853</v>
      </c>
      <c r="AH5" s="408">
        <v>-1005553</v>
      </c>
      <c r="AI5" s="409">
        <v>-1058994</v>
      </c>
      <c r="AJ5" s="405">
        <v>-1034501</v>
      </c>
      <c r="AK5" s="410">
        <v>-1050380</v>
      </c>
      <c r="AL5" s="411">
        <v>-1118796</v>
      </c>
      <c r="AM5" s="407">
        <v>-954277</v>
      </c>
      <c r="AN5" s="410">
        <v>-903459</v>
      </c>
      <c r="AO5" s="410">
        <v>-949331</v>
      </c>
      <c r="AP5" s="411">
        <v>-956775</v>
      </c>
    </row>
    <row r="6" spans="1:42" s="21" customFormat="1" ht="39" customHeight="1">
      <c r="B6" s="397" t="s">
        <v>14</v>
      </c>
      <c r="C6" s="405">
        <v>58631</v>
      </c>
      <c r="D6" s="399">
        <v>63692</v>
      </c>
      <c r="E6" s="406">
        <v>62394</v>
      </c>
      <c r="F6" s="398">
        <v>64305</v>
      </c>
      <c r="G6" s="407">
        <v>58797</v>
      </c>
      <c r="H6" s="399">
        <v>60920</v>
      </c>
      <c r="I6" s="406">
        <v>59305</v>
      </c>
      <c r="J6" s="401">
        <v>65225</v>
      </c>
      <c r="K6" s="407">
        <f>K4+K5</f>
        <v>55645</v>
      </c>
      <c r="L6" s="406">
        <f>118670-K6</f>
        <v>63025</v>
      </c>
      <c r="M6" s="406">
        <v>62092</v>
      </c>
      <c r="N6" s="408">
        <v>61404</v>
      </c>
      <c r="O6" s="407">
        <v>58641</v>
      </c>
      <c r="P6" s="406">
        <v>63944</v>
      </c>
      <c r="Q6" s="406">
        <v>62624</v>
      </c>
      <c r="R6" s="408">
        <v>69257</v>
      </c>
      <c r="S6" s="407">
        <v>65186</v>
      </c>
      <c r="T6" s="406">
        <v>69132</v>
      </c>
      <c r="U6" s="406">
        <v>66797</v>
      </c>
      <c r="V6" s="408">
        <v>76617</v>
      </c>
      <c r="W6" s="407">
        <v>68466</v>
      </c>
      <c r="X6" s="406">
        <v>75194</v>
      </c>
      <c r="Y6" s="406">
        <v>60138</v>
      </c>
      <c r="Z6" s="408">
        <v>31820</v>
      </c>
      <c r="AA6" s="407">
        <v>37580</v>
      </c>
      <c r="AB6" s="406">
        <v>47529</v>
      </c>
      <c r="AC6" s="406">
        <v>44051</v>
      </c>
      <c r="AD6" s="408">
        <v>49043</v>
      </c>
      <c r="AE6" s="407">
        <v>44769</v>
      </c>
      <c r="AF6" s="406">
        <v>48900</v>
      </c>
      <c r="AG6" s="406">
        <v>48873</v>
      </c>
      <c r="AH6" s="408">
        <v>50183</v>
      </c>
      <c r="AI6" s="409">
        <v>50651</v>
      </c>
      <c r="AJ6" s="405">
        <v>51557</v>
      </c>
      <c r="AK6" s="410">
        <v>54494</v>
      </c>
      <c r="AL6" s="411">
        <v>74864</v>
      </c>
      <c r="AM6" s="407">
        <v>47317</v>
      </c>
      <c r="AN6" s="410">
        <v>47517</v>
      </c>
      <c r="AO6" s="410">
        <v>46243</v>
      </c>
      <c r="AP6" s="411">
        <v>50987</v>
      </c>
    </row>
    <row r="7" spans="1:42" s="21" customFormat="1" ht="39" customHeight="1">
      <c r="B7" s="412" t="s">
        <v>15</v>
      </c>
      <c r="C7" s="413">
        <v>-47970</v>
      </c>
      <c r="D7" s="414">
        <v>-47747</v>
      </c>
      <c r="E7" s="415">
        <v>-43839</v>
      </c>
      <c r="F7" s="416">
        <v>-49518</v>
      </c>
      <c r="G7" s="417">
        <v>-43495</v>
      </c>
      <c r="H7" s="414">
        <v>-43288</v>
      </c>
      <c r="I7" s="415">
        <v>-42252</v>
      </c>
      <c r="J7" s="418">
        <v>-49690</v>
      </c>
      <c r="K7" s="417">
        <v>-39937</v>
      </c>
      <c r="L7" s="415">
        <f>-80771-K7</f>
        <v>-40834</v>
      </c>
      <c r="M7" s="415">
        <v>-40633</v>
      </c>
      <c r="N7" s="419">
        <v>-44560</v>
      </c>
      <c r="O7" s="417">
        <v>-40875</v>
      </c>
      <c r="P7" s="415">
        <v>-42389</v>
      </c>
      <c r="Q7" s="415">
        <v>-42282</v>
      </c>
      <c r="R7" s="419">
        <v>-50987</v>
      </c>
      <c r="S7" s="417">
        <v>-43311</v>
      </c>
      <c r="T7" s="415">
        <v>-45306</v>
      </c>
      <c r="U7" s="415">
        <v>-44323</v>
      </c>
      <c r="V7" s="419">
        <v>-52428</v>
      </c>
      <c r="W7" s="417">
        <v>-44916</v>
      </c>
      <c r="X7" s="415">
        <v>-48743</v>
      </c>
      <c r="Y7" s="415">
        <v>-45260</v>
      </c>
      <c r="Z7" s="419">
        <v>-44692</v>
      </c>
      <c r="AA7" s="417">
        <v>-40488</v>
      </c>
      <c r="AB7" s="415">
        <v>-39221</v>
      </c>
      <c r="AC7" s="415">
        <v>-38577</v>
      </c>
      <c r="AD7" s="419">
        <v>-43788</v>
      </c>
      <c r="AE7" s="417">
        <v>-38149</v>
      </c>
      <c r="AF7" s="415">
        <v>-38141</v>
      </c>
      <c r="AG7" s="415">
        <v>-38283</v>
      </c>
      <c r="AH7" s="419">
        <v>-40632</v>
      </c>
      <c r="AI7" s="420">
        <v>-39634</v>
      </c>
      <c r="AJ7" s="413">
        <v>-39850</v>
      </c>
      <c r="AK7" s="421">
        <v>-38613</v>
      </c>
      <c r="AL7" s="422">
        <v>-48947</v>
      </c>
      <c r="AM7" s="417">
        <v>-39514</v>
      </c>
      <c r="AN7" s="421">
        <v>-38508</v>
      </c>
      <c r="AO7" s="421">
        <v>-39344</v>
      </c>
      <c r="AP7" s="422">
        <v>-41393</v>
      </c>
    </row>
    <row r="8" spans="1:42" s="21" customFormat="1" ht="39" customHeight="1">
      <c r="B8" s="397" t="s">
        <v>16</v>
      </c>
      <c r="C8" s="405">
        <v>10660</v>
      </c>
      <c r="D8" s="399">
        <v>15946</v>
      </c>
      <c r="E8" s="406">
        <v>18554</v>
      </c>
      <c r="F8" s="398">
        <v>14788</v>
      </c>
      <c r="G8" s="407">
        <v>15301</v>
      </c>
      <c r="H8" s="399">
        <v>17633</v>
      </c>
      <c r="I8" s="406">
        <v>17052</v>
      </c>
      <c r="J8" s="411">
        <v>15535</v>
      </c>
      <c r="K8" s="407">
        <f>K6+K7-1</f>
        <v>15707</v>
      </c>
      <c r="L8" s="406">
        <f>37899-K8</f>
        <v>22192</v>
      </c>
      <c r="M8" s="406">
        <v>21458</v>
      </c>
      <c r="N8" s="408">
        <v>16845</v>
      </c>
      <c r="O8" s="407">
        <v>17765</v>
      </c>
      <c r="P8" s="406">
        <v>21556</v>
      </c>
      <c r="Q8" s="406">
        <v>20342</v>
      </c>
      <c r="R8" s="408">
        <v>18269</v>
      </c>
      <c r="S8" s="407">
        <v>21874</v>
      </c>
      <c r="T8" s="406">
        <v>23827</v>
      </c>
      <c r="U8" s="406">
        <v>22473</v>
      </c>
      <c r="V8" s="408">
        <v>24189</v>
      </c>
      <c r="W8" s="407">
        <v>23550</v>
      </c>
      <c r="X8" s="406">
        <v>26451</v>
      </c>
      <c r="Y8" s="406">
        <v>14877</v>
      </c>
      <c r="Z8" s="408">
        <v>-12872</v>
      </c>
      <c r="AA8" s="407">
        <v>-2907</v>
      </c>
      <c r="AB8" s="406">
        <v>8308</v>
      </c>
      <c r="AC8" s="406">
        <v>5474</v>
      </c>
      <c r="AD8" s="408">
        <v>5253</v>
      </c>
      <c r="AE8" s="407">
        <v>6619</v>
      </c>
      <c r="AF8" s="406">
        <v>10759</v>
      </c>
      <c r="AG8" s="406">
        <v>10589</v>
      </c>
      <c r="AH8" s="408">
        <v>9552</v>
      </c>
      <c r="AI8" s="409">
        <v>11016</v>
      </c>
      <c r="AJ8" s="405">
        <v>11707</v>
      </c>
      <c r="AK8" s="410">
        <v>15882</v>
      </c>
      <c r="AL8" s="411">
        <v>25917</v>
      </c>
      <c r="AM8" s="407">
        <v>7803</v>
      </c>
      <c r="AN8" s="410">
        <v>9009</v>
      </c>
      <c r="AO8" s="410">
        <v>6898</v>
      </c>
      <c r="AP8" s="411">
        <v>9595</v>
      </c>
    </row>
    <row r="9" spans="1:42" s="21" customFormat="1" ht="39" customHeight="1">
      <c r="B9" s="423" t="s">
        <v>17</v>
      </c>
      <c r="C9" s="424">
        <v>12671</v>
      </c>
      <c r="D9" s="399">
        <v>15474</v>
      </c>
      <c r="E9" s="425">
        <v>11574</v>
      </c>
      <c r="F9" s="398">
        <v>18550</v>
      </c>
      <c r="G9" s="426">
        <v>13728</v>
      </c>
      <c r="H9" s="399">
        <v>9951</v>
      </c>
      <c r="I9" s="425">
        <v>11822</v>
      </c>
      <c r="J9" s="427">
        <v>16147</v>
      </c>
      <c r="K9" s="426">
        <f>SUM(K10:K16)+1</f>
        <v>18715</v>
      </c>
      <c r="L9" s="425">
        <f>34485-K9</f>
        <v>15770</v>
      </c>
      <c r="M9" s="425">
        <v>11863</v>
      </c>
      <c r="N9" s="427">
        <v>13370</v>
      </c>
      <c r="O9" s="426">
        <v>17301</v>
      </c>
      <c r="P9" s="425">
        <v>15099</v>
      </c>
      <c r="Q9" s="425">
        <v>12479</v>
      </c>
      <c r="R9" s="427">
        <v>17151</v>
      </c>
      <c r="S9" s="426">
        <v>17719</v>
      </c>
      <c r="T9" s="425">
        <v>15327</v>
      </c>
      <c r="U9" s="425">
        <v>12481</v>
      </c>
      <c r="V9" s="427">
        <v>15568</v>
      </c>
      <c r="W9" s="426">
        <v>15321</v>
      </c>
      <c r="X9" s="425">
        <v>12747</v>
      </c>
      <c r="Y9" s="425">
        <v>6168</v>
      </c>
      <c r="Z9" s="427">
        <v>5117</v>
      </c>
      <c r="AA9" s="426">
        <v>8476</v>
      </c>
      <c r="AB9" s="425">
        <v>10305</v>
      </c>
      <c r="AC9" s="425">
        <v>9089</v>
      </c>
      <c r="AD9" s="427">
        <v>9375</v>
      </c>
      <c r="AE9" s="426">
        <v>14841</v>
      </c>
      <c r="AF9" s="425">
        <v>10127</v>
      </c>
      <c r="AG9" s="425">
        <v>8749</v>
      </c>
      <c r="AH9" s="427">
        <v>10256</v>
      </c>
      <c r="AI9" s="428">
        <v>9668</v>
      </c>
      <c r="AJ9" s="424">
        <v>11661</v>
      </c>
      <c r="AK9" s="429">
        <v>4618</v>
      </c>
      <c r="AL9" s="430">
        <v>11195</v>
      </c>
      <c r="AM9" s="426">
        <v>7324</v>
      </c>
      <c r="AN9" s="429">
        <v>6961</v>
      </c>
      <c r="AO9" s="429">
        <v>8756</v>
      </c>
      <c r="AP9" s="430">
        <v>16911</v>
      </c>
    </row>
    <row r="10" spans="1:42" ht="39" customHeight="1">
      <c r="B10" s="431" t="s">
        <v>18</v>
      </c>
      <c r="C10" s="432">
        <v>6772</v>
      </c>
      <c r="D10" s="433">
        <v>6080</v>
      </c>
      <c r="E10" s="434">
        <v>5112</v>
      </c>
      <c r="F10" s="435">
        <v>6608</v>
      </c>
      <c r="G10" s="436">
        <v>4228</v>
      </c>
      <c r="H10" s="433">
        <v>4953</v>
      </c>
      <c r="I10" s="434">
        <v>3586</v>
      </c>
      <c r="J10" s="437">
        <v>5664</v>
      </c>
      <c r="K10" s="436">
        <v>3308</v>
      </c>
      <c r="L10" s="434">
        <f>6305-K10</f>
        <v>2997</v>
      </c>
      <c r="M10" s="434">
        <v>3229</v>
      </c>
      <c r="N10" s="437">
        <v>3679</v>
      </c>
      <c r="O10" s="436">
        <v>3243</v>
      </c>
      <c r="P10" s="434">
        <v>4064</v>
      </c>
      <c r="Q10" s="434">
        <v>3478</v>
      </c>
      <c r="R10" s="437">
        <v>4210</v>
      </c>
      <c r="S10" s="436">
        <v>3856</v>
      </c>
      <c r="T10" s="434">
        <v>3447</v>
      </c>
      <c r="U10" s="434">
        <v>2933</v>
      </c>
      <c r="V10" s="437">
        <v>3479</v>
      </c>
      <c r="W10" s="436">
        <v>3035</v>
      </c>
      <c r="X10" s="434">
        <v>2695</v>
      </c>
      <c r="Y10" s="434">
        <v>2103</v>
      </c>
      <c r="Z10" s="437">
        <v>1764</v>
      </c>
      <c r="AA10" s="436">
        <v>1475</v>
      </c>
      <c r="AB10" s="434">
        <v>1171</v>
      </c>
      <c r="AC10" s="434">
        <v>843</v>
      </c>
      <c r="AD10" s="437">
        <v>1143</v>
      </c>
      <c r="AE10" s="436">
        <v>999</v>
      </c>
      <c r="AF10" s="434">
        <v>1010</v>
      </c>
      <c r="AG10" s="434">
        <v>1279</v>
      </c>
      <c r="AH10" s="437">
        <v>1020</v>
      </c>
      <c r="AI10" s="438">
        <v>1089</v>
      </c>
      <c r="AJ10" s="432">
        <v>1230</v>
      </c>
      <c r="AK10" s="439">
        <v>1288</v>
      </c>
      <c r="AL10" s="440">
        <v>2387</v>
      </c>
      <c r="AM10" s="436">
        <v>1230</v>
      </c>
      <c r="AN10" s="439">
        <v>1298</v>
      </c>
      <c r="AO10" s="439">
        <v>1201</v>
      </c>
      <c r="AP10" s="440">
        <v>1195</v>
      </c>
    </row>
    <row r="11" spans="1:42" s="21" customFormat="1" ht="39" customHeight="1">
      <c r="B11" s="441" t="s">
        <v>19</v>
      </c>
      <c r="C11" s="442">
        <v>1224</v>
      </c>
      <c r="D11" s="443">
        <v>823</v>
      </c>
      <c r="E11" s="444">
        <v>996</v>
      </c>
      <c r="F11" s="445">
        <v>1500</v>
      </c>
      <c r="G11" s="446">
        <v>1303</v>
      </c>
      <c r="H11" s="443">
        <v>176</v>
      </c>
      <c r="I11" s="444">
        <v>815</v>
      </c>
      <c r="J11" s="445">
        <v>1359</v>
      </c>
      <c r="K11" s="446">
        <v>3048</v>
      </c>
      <c r="L11" s="444">
        <f>4427-K11</f>
        <v>1379</v>
      </c>
      <c r="M11" s="444">
        <v>857</v>
      </c>
      <c r="N11" s="447">
        <v>1532</v>
      </c>
      <c r="O11" s="446">
        <v>2208</v>
      </c>
      <c r="P11" s="444">
        <v>1305</v>
      </c>
      <c r="Q11" s="444">
        <v>956</v>
      </c>
      <c r="R11" s="447">
        <v>1583</v>
      </c>
      <c r="S11" s="446">
        <v>1740</v>
      </c>
      <c r="T11" s="444">
        <v>707</v>
      </c>
      <c r="U11" s="444">
        <v>1393</v>
      </c>
      <c r="V11" s="447">
        <v>1164</v>
      </c>
      <c r="W11" s="446">
        <v>2250</v>
      </c>
      <c r="X11" s="444">
        <v>1971</v>
      </c>
      <c r="Y11" s="444">
        <v>986</v>
      </c>
      <c r="Z11" s="447">
        <v>3142</v>
      </c>
      <c r="AA11" s="446">
        <v>2031</v>
      </c>
      <c r="AB11" s="444">
        <v>1268</v>
      </c>
      <c r="AC11" s="444">
        <v>598</v>
      </c>
      <c r="AD11" s="447">
        <v>1143</v>
      </c>
      <c r="AE11" s="446">
        <v>1307</v>
      </c>
      <c r="AF11" s="444">
        <v>245</v>
      </c>
      <c r="AG11" s="444">
        <v>775</v>
      </c>
      <c r="AH11" s="447">
        <v>1754</v>
      </c>
      <c r="AI11" s="448">
        <v>1438</v>
      </c>
      <c r="AJ11" s="442">
        <v>291</v>
      </c>
      <c r="AK11" s="449">
        <v>860</v>
      </c>
      <c r="AL11" s="445">
        <v>2389</v>
      </c>
      <c r="AM11" s="446">
        <v>1312</v>
      </c>
      <c r="AN11" s="449">
        <v>355</v>
      </c>
      <c r="AO11" s="449">
        <v>534</v>
      </c>
      <c r="AP11" s="445">
        <v>386</v>
      </c>
    </row>
    <row r="12" spans="1:42" s="21" customFormat="1" ht="39" customHeight="1">
      <c r="B12" s="441" t="s">
        <v>20</v>
      </c>
      <c r="C12" s="442">
        <v>617</v>
      </c>
      <c r="D12" s="443">
        <v>1249</v>
      </c>
      <c r="E12" s="444">
        <v>1914</v>
      </c>
      <c r="F12" s="445">
        <v>2149</v>
      </c>
      <c r="G12" s="446">
        <v>4167</v>
      </c>
      <c r="H12" s="443">
        <v>1916</v>
      </c>
      <c r="I12" s="444">
        <v>3458</v>
      </c>
      <c r="J12" s="445">
        <v>1200</v>
      </c>
      <c r="K12" s="446">
        <v>6138</v>
      </c>
      <c r="L12" s="444">
        <f>11911-K12</f>
        <v>5773</v>
      </c>
      <c r="M12" s="444">
        <v>4883</v>
      </c>
      <c r="N12" s="447">
        <v>2355</v>
      </c>
      <c r="O12" s="446">
        <v>6463</v>
      </c>
      <c r="P12" s="444">
        <v>5139</v>
      </c>
      <c r="Q12" s="444">
        <v>6113</v>
      </c>
      <c r="R12" s="447">
        <v>6037</v>
      </c>
      <c r="S12" s="446">
        <v>7793</v>
      </c>
      <c r="T12" s="444">
        <v>8793</v>
      </c>
      <c r="U12" s="444">
        <v>6940</v>
      </c>
      <c r="V12" s="447">
        <v>5385</v>
      </c>
      <c r="W12" s="446">
        <v>6678</v>
      </c>
      <c r="X12" s="444">
        <v>5149</v>
      </c>
      <c r="Y12" s="444" t="s">
        <v>22</v>
      </c>
      <c r="Z12" s="447" t="s">
        <v>22</v>
      </c>
      <c r="AA12" s="446">
        <v>528</v>
      </c>
      <c r="AB12" s="444">
        <v>1922</v>
      </c>
      <c r="AC12" s="444">
        <v>3992</v>
      </c>
      <c r="AD12" s="447">
        <v>2737</v>
      </c>
      <c r="AE12" s="446">
        <v>8272</v>
      </c>
      <c r="AF12" s="444">
        <v>2901</v>
      </c>
      <c r="AG12" s="444">
        <v>2961</v>
      </c>
      <c r="AH12" s="447">
        <v>5163</v>
      </c>
      <c r="AI12" s="448">
        <v>4103</v>
      </c>
      <c r="AJ12" s="442">
        <v>4015</v>
      </c>
      <c r="AK12" s="449">
        <v>1974</v>
      </c>
      <c r="AL12" s="445">
        <v>2474</v>
      </c>
      <c r="AM12" s="446">
        <v>1728</v>
      </c>
      <c r="AN12" s="449">
        <v>2533</v>
      </c>
      <c r="AO12" s="449">
        <v>758</v>
      </c>
      <c r="AP12" s="445">
        <v>10569</v>
      </c>
    </row>
    <row r="13" spans="1:42" ht="39" customHeight="1">
      <c r="B13" s="441" t="s">
        <v>21</v>
      </c>
      <c r="C13" s="446" t="s">
        <v>22</v>
      </c>
      <c r="D13" s="444" t="s">
        <v>22</v>
      </c>
      <c r="E13" s="444" t="s">
        <v>22</v>
      </c>
      <c r="F13" s="445">
        <v>6231</v>
      </c>
      <c r="G13" s="446">
        <v>863</v>
      </c>
      <c r="H13" s="444" t="s">
        <v>22</v>
      </c>
      <c r="I13" s="444" t="s">
        <v>22</v>
      </c>
      <c r="J13" s="445">
        <v>1519</v>
      </c>
      <c r="K13" s="446">
        <v>1682</v>
      </c>
      <c r="L13" s="444" t="s">
        <v>22</v>
      </c>
      <c r="M13" s="444" t="s">
        <v>22</v>
      </c>
      <c r="N13" s="447">
        <v>360</v>
      </c>
      <c r="O13" s="446">
        <v>1419</v>
      </c>
      <c r="P13" s="444" t="s">
        <v>22</v>
      </c>
      <c r="Q13" s="444" t="s">
        <v>22</v>
      </c>
      <c r="R13" s="447">
        <v>453</v>
      </c>
      <c r="S13" s="446">
        <v>16</v>
      </c>
      <c r="T13" s="444" t="s">
        <v>22</v>
      </c>
      <c r="U13" s="444" t="s">
        <v>22</v>
      </c>
      <c r="V13" s="447">
        <v>45</v>
      </c>
      <c r="W13" s="446" t="s">
        <v>22</v>
      </c>
      <c r="X13" s="444" t="s">
        <v>22</v>
      </c>
      <c r="Y13" s="444" t="s">
        <v>22</v>
      </c>
      <c r="Z13" s="447" t="s">
        <v>22</v>
      </c>
      <c r="AA13" s="446" t="s">
        <v>22</v>
      </c>
      <c r="AB13" s="444" t="s">
        <v>22</v>
      </c>
      <c r="AC13" s="444" t="s">
        <v>22</v>
      </c>
      <c r="AD13" s="450" t="s">
        <v>129</v>
      </c>
      <c r="AE13" s="446" t="s">
        <v>129</v>
      </c>
      <c r="AF13" s="444" t="s">
        <v>129</v>
      </c>
      <c r="AG13" s="444" t="s">
        <v>129</v>
      </c>
      <c r="AH13" s="447" t="s">
        <v>129</v>
      </c>
      <c r="AI13" s="448" t="s">
        <v>129</v>
      </c>
      <c r="AJ13" s="442" t="s">
        <v>22</v>
      </c>
      <c r="AK13" s="449" t="s">
        <v>22</v>
      </c>
      <c r="AL13" s="445" t="s">
        <v>22</v>
      </c>
      <c r="AM13" s="446" t="s">
        <v>22</v>
      </c>
      <c r="AN13" s="449" t="s">
        <v>22</v>
      </c>
      <c r="AO13" s="449" t="s">
        <v>22</v>
      </c>
      <c r="AP13" s="445" t="s">
        <v>22</v>
      </c>
    </row>
    <row r="14" spans="1:42" ht="39" customHeight="1">
      <c r="B14" s="441" t="s">
        <v>23</v>
      </c>
      <c r="C14" s="446" t="s">
        <v>22</v>
      </c>
      <c r="D14" s="444" t="s">
        <v>22</v>
      </c>
      <c r="E14" s="444" t="s">
        <v>22</v>
      </c>
      <c r="F14" s="447" t="s">
        <v>22</v>
      </c>
      <c r="G14" s="446" t="s">
        <v>22</v>
      </c>
      <c r="H14" s="444" t="s">
        <v>22</v>
      </c>
      <c r="I14" s="444" t="s">
        <v>22</v>
      </c>
      <c r="J14" s="445" t="s">
        <v>22</v>
      </c>
      <c r="K14" s="446" t="s">
        <v>22</v>
      </c>
      <c r="L14" s="444" t="s">
        <v>22</v>
      </c>
      <c r="M14" s="444" t="s">
        <v>22</v>
      </c>
      <c r="N14" s="447" t="s">
        <v>22</v>
      </c>
      <c r="O14" s="446" t="s">
        <v>22</v>
      </c>
      <c r="P14" s="444" t="s">
        <v>22</v>
      </c>
      <c r="Q14" s="444" t="s">
        <v>22</v>
      </c>
      <c r="R14" s="447" t="s">
        <v>22</v>
      </c>
      <c r="S14" s="446" t="s">
        <v>22</v>
      </c>
      <c r="T14" s="444" t="s">
        <v>22</v>
      </c>
      <c r="U14" s="444" t="s">
        <v>22</v>
      </c>
      <c r="V14" s="447" t="s">
        <v>22</v>
      </c>
      <c r="W14" s="442" t="s">
        <v>22</v>
      </c>
      <c r="X14" s="444" t="s">
        <v>22</v>
      </c>
      <c r="Y14" s="444" t="s">
        <v>22</v>
      </c>
      <c r="Z14" s="442" t="s">
        <v>22</v>
      </c>
      <c r="AA14" s="446" t="s">
        <v>22</v>
      </c>
      <c r="AB14" s="444">
        <v>3036</v>
      </c>
      <c r="AC14" s="444">
        <v>54</v>
      </c>
      <c r="AD14" s="447">
        <v>712</v>
      </c>
      <c r="AE14" s="446" t="s">
        <v>129</v>
      </c>
      <c r="AF14" s="444" t="s">
        <v>129</v>
      </c>
      <c r="AG14" s="444" t="s">
        <v>129</v>
      </c>
      <c r="AH14" s="447" t="s">
        <v>129</v>
      </c>
      <c r="AI14" s="448" t="s">
        <v>129</v>
      </c>
      <c r="AJ14" s="442" t="s">
        <v>22</v>
      </c>
      <c r="AK14" s="449" t="s">
        <v>22</v>
      </c>
      <c r="AL14" s="445" t="s">
        <v>22</v>
      </c>
      <c r="AM14" s="446" t="s">
        <v>22</v>
      </c>
      <c r="AN14" s="449" t="s">
        <v>22</v>
      </c>
      <c r="AO14" s="449" t="s">
        <v>22</v>
      </c>
      <c r="AP14" s="445" t="s">
        <v>22</v>
      </c>
    </row>
    <row r="15" spans="1:42" ht="39" customHeight="1">
      <c r="B15" s="451" t="s">
        <v>24</v>
      </c>
      <c r="C15" s="446" t="s">
        <v>22</v>
      </c>
      <c r="D15" s="444" t="s">
        <v>22</v>
      </c>
      <c r="E15" s="444" t="s">
        <v>22</v>
      </c>
      <c r="F15" s="447" t="s">
        <v>22</v>
      </c>
      <c r="G15" s="446" t="s">
        <v>22</v>
      </c>
      <c r="H15" s="444" t="s">
        <v>22</v>
      </c>
      <c r="I15" s="444" t="s">
        <v>22</v>
      </c>
      <c r="J15" s="445" t="s">
        <v>22</v>
      </c>
      <c r="K15" s="446" t="s">
        <v>22</v>
      </c>
      <c r="L15" s="444" t="s">
        <v>22</v>
      </c>
      <c r="M15" s="444" t="s">
        <v>22</v>
      </c>
      <c r="N15" s="447" t="s">
        <v>22</v>
      </c>
      <c r="O15" s="446" t="s">
        <v>22</v>
      </c>
      <c r="P15" s="444" t="s">
        <v>22</v>
      </c>
      <c r="Q15" s="444" t="s">
        <v>22</v>
      </c>
      <c r="R15" s="447" t="s">
        <v>22</v>
      </c>
      <c r="S15" s="446" t="s">
        <v>22</v>
      </c>
      <c r="T15" s="444" t="s">
        <v>22</v>
      </c>
      <c r="U15" s="444" t="s">
        <v>22</v>
      </c>
      <c r="V15" s="447" t="s">
        <v>22</v>
      </c>
      <c r="W15" s="442" t="s">
        <v>22</v>
      </c>
      <c r="X15" s="444" t="s">
        <v>22</v>
      </c>
      <c r="Y15" s="444" t="s">
        <v>22</v>
      </c>
      <c r="Z15" s="442" t="s">
        <v>22</v>
      </c>
      <c r="AA15" s="446" t="s">
        <v>22</v>
      </c>
      <c r="AB15" s="444" t="s">
        <v>22</v>
      </c>
      <c r="AC15" s="444" t="s">
        <v>22</v>
      </c>
      <c r="AD15" s="450" t="s">
        <v>129</v>
      </c>
      <c r="AE15" s="446" t="s">
        <v>129</v>
      </c>
      <c r="AF15" s="444" t="s">
        <v>129</v>
      </c>
      <c r="AG15" s="444" t="s">
        <v>129</v>
      </c>
      <c r="AH15" s="447" t="s">
        <v>129</v>
      </c>
      <c r="AI15" s="448" t="s">
        <v>129</v>
      </c>
      <c r="AJ15" s="442" t="s">
        <v>22</v>
      </c>
      <c r="AK15" s="449" t="s">
        <v>22</v>
      </c>
      <c r="AL15" s="445" t="s">
        <v>22</v>
      </c>
      <c r="AM15" s="446" t="s">
        <v>22</v>
      </c>
      <c r="AN15" s="449" t="s">
        <v>22</v>
      </c>
      <c r="AO15" s="449" t="s">
        <v>22</v>
      </c>
      <c r="AP15" s="445">
        <v>5408</v>
      </c>
    </row>
    <row r="16" spans="1:42" ht="39" customHeight="1">
      <c r="B16" s="441" t="s">
        <v>25</v>
      </c>
      <c r="C16" s="442">
        <v>4057</v>
      </c>
      <c r="D16" s="433">
        <v>7322</v>
      </c>
      <c r="E16" s="444">
        <v>3551</v>
      </c>
      <c r="F16" s="445">
        <v>2062</v>
      </c>
      <c r="G16" s="446">
        <v>3165</v>
      </c>
      <c r="H16" s="443">
        <v>2907</v>
      </c>
      <c r="I16" s="444">
        <v>3962</v>
      </c>
      <c r="J16" s="445">
        <v>6405</v>
      </c>
      <c r="K16" s="446">
        <v>4538</v>
      </c>
      <c r="L16" s="444">
        <v>5621</v>
      </c>
      <c r="M16" s="444">
        <v>2892</v>
      </c>
      <c r="N16" s="447">
        <v>5445</v>
      </c>
      <c r="O16" s="446">
        <v>3966</v>
      </c>
      <c r="P16" s="444">
        <v>6010</v>
      </c>
      <c r="Q16" s="444">
        <v>1931</v>
      </c>
      <c r="R16" s="447">
        <v>3450</v>
      </c>
      <c r="S16" s="446">
        <v>4312</v>
      </c>
      <c r="T16" s="444">
        <v>2397</v>
      </c>
      <c r="U16" s="444">
        <v>1214</v>
      </c>
      <c r="V16" s="447">
        <v>5479</v>
      </c>
      <c r="W16" s="446">
        <v>3356</v>
      </c>
      <c r="X16" s="444">
        <v>2930</v>
      </c>
      <c r="Y16" s="444">
        <v>3077</v>
      </c>
      <c r="Z16" s="447">
        <v>211</v>
      </c>
      <c r="AA16" s="446">
        <v>4441</v>
      </c>
      <c r="AB16" s="444">
        <v>2907</v>
      </c>
      <c r="AC16" s="444">
        <v>3599</v>
      </c>
      <c r="AD16" s="447">
        <v>3644</v>
      </c>
      <c r="AE16" s="446">
        <v>4261</v>
      </c>
      <c r="AF16" s="444">
        <v>5969</v>
      </c>
      <c r="AG16" s="444">
        <v>3733</v>
      </c>
      <c r="AH16" s="447">
        <v>2322</v>
      </c>
      <c r="AI16" s="448">
        <v>3037</v>
      </c>
      <c r="AJ16" s="442">
        <v>6125</v>
      </c>
      <c r="AK16" s="449">
        <v>495</v>
      </c>
      <c r="AL16" s="445">
        <v>3946</v>
      </c>
      <c r="AM16" s="446">
        <v>3053</v>
      </c>
      <c r="AN16" s="449">
        <v>2775</v>
      </c>
      <c r="AO16" s="449">
        <v>6262</v>
      </c>
      <c r="AP16" s="445">
        <v>-647</v>
      </c>
    </row>
    <row r="17" spans="2:42" s="21" customFormat="1" ht="39" customHeight="1">
      <c r="B17" s="423" t="s">
        <v>26</v>
      </c>
      <c r="C17" s="424">
        <v>-17254</v>
      </c>
      <c r="D17" s="425">
        <v>-18423</v>
      </c>
      <c r="E17" s="425">
        <v>-17015</v>
      </c>
      <c r="F17" s="452">
        <v>-17065</v>
      </c>
      <c r="G17" s="426">
        <v>-15138</v>
      </c>
      <c r="H17" s="453">
        <v>-15713</v>
      </c>
      <c r="I17" s="425">
        <v>-13461</v>
      </c>
      <c r="J17" s="427">
        <v>-14770</v>
      </c>
      <c r="K17" s="426">
        <f>SUM(K18:K23)-1</f>
        <v>-13583</v>
      </c>
      <c r="L17" s="425">
        <f>-29761-K17</f>
        <v>-16178</v>
      </c>
      <c r="M17" s="425">
        <v>-12077</v>
      </c>
      <c r="N17" s="427">
        <v>-15309</v>
      </c>
      <c r="O17" s="426">
        <v>-13316</v>
      </c>
      <c r="P17" s="425">
        <v>-12011</v>
      </c>
      <c r="Q17" s="425">
        <v>-10702</v>
      </c>
      <c r="R17" s="427">
        <v>-14398</v>
      </c>
      <c r="S17" s="426">
        <v>-11223</v>
      </c>
      <c r="T17" s="425">
        <v>-14281</v>
      </c>
      <c r="U17" s="425">
        <v>-10622</v>
      </c>
      <c r="V17" s="427">
        <v>-15853</v>
      </c>
      <c r="W17" s="426">
        <v>-10352</v>
      </c>
      <c r="X17" s="425">
        <v>-12214</v>
      </c>
      <c r="Y17" s="425">
        <v>-12729</v>
      </c>
      <c r="Z17" s="427">
        <v>-22424</v>
      </c>
      <c r="AA17" s="426">
        <v>-10664</v>
      </c>
      <c r="AB17" s="425">
        <v>-11970</v>
      </c>
      <c r="AC17" s="425">
        <v>-9541</v>
      </c>
      <c r="AD17" s="427">
        <v>-7497</v>
      </c>
      <c r="AE17" s="426">
        <v>-10664</v>
      </c>
      <c r="AF17" s="425">
        <v>-9522</v>
      </c>
      <c r="AG17" s="425">
        <v>-7728</v>
      </c>
      <c r="AH17" s="427">
        <v>-8262</v>
      </c>
      <c r="AI17" s="428">
        <v>-9494</v>
      </c>
      <c r="AJ17" s="424">
        <v>-10782</v>
      </c>
      <c r="AK17" s="429">
        <v>-5802</v>
      </c>
      <c r="AL17" s="430">
        <v>-13358</v>
      </c>
      <c r="AM17" s="426">
        <v>-8250</v>
      </c>
      <c r="AN17" s="429">
        <v>-7065</v>
      </c>
      <c r="AO17" s="429">
        <v>-11684</v>
      </c>
      <c r="AP17" s="430">
        <v>-11780</v>
      </c>
    </row>
    <row r="18" spans="2:42" ht="39" customHeight="1">
      <c r="B18" s="454" t="s">
        <v>27</v>
      </c>
      <c r="C18" s="432">
        <v>-14497</v>
      </c>
      <c r="D18" s="434">
        <v>-13459</v>
      </c>
      <c r="E18" s="434">
        <v>-13019</v>
      </c>
      <c r="F18" s="435">
        <v>-12615</v>
      </c>
      <c r="G18" s="436">
        <v>-11814</v>
      </c>
      <c r="H18" s="433">
        <v>-12076</v>
      </c>
      <c r="I18" s="434">
        <v>-10830</v>
      </c>
      <c r="J18" s="437">
        <v>-11113</v>
      </c>
      <c r="K18" s="436">
        <v>-9549</v>
      </c>
      <c r="L18" s="434">
        <f>-18514-K18</f>
        <v>-8965</v>
      </c>
      <c r="M18" s="434">
        <v>-10074</v>
      </c>
      <c r="N18" s="437">
        <v>-9983</v>
      </c>
      <c r="O18" s="436">
        <v>-9891</v>
      </c>
      <c r="P18" s="434">
        <v>-9711</v>
      </c>
      <c r="Q18" s="434">
        <v>-9085</v>
      </c>
      <c r="R18" s="437">
        <v>-9645</v>
      </c>
      <c r="S18" s="436">
        <v>-8882</v>
      </c>
      <c r="T18" s="434">
        <v>-8187</v>
      </c>
      <c r="U18" s="434">
        <v>-8342</v>
      </c>
      <c r="V18" s="437">
        <v>-7690</v>
      </c>
      <c r="W18" s="436">
        <v>-7331</v>
      </c>
      <c r="X18" s="434">
        <v>-7089</v>
      </c>
      <c r="Y18" s="434">
        <v>-7369</v>
      </c>
      <c r="Z18" s="437">
        <v>-7356</v>
      </c>
      <c r="AA18" s="436">
        <v>-6856</v>
      </c>
      <c r="AB18" s="434">
        <v>-6578</v>
      </c>
      <c r="AC18" s="434">
        <v>-6136</v>
      </c>
      <c r="AD18" s="437">
        <v>-6238</v>
      </c>
      <c r="AE18" s="436">
        <v>-6067</v>
      </c>
      <c r="AF18" s="434">
        <v>-6167</v>
      </c>
      <c r="AG18" s="434">
        <v>-5835</v>
      </c>
      <c r="AH18" s="437">
        <v>-5848</v>
      </c>
      <c r="AI18" s="438">
        <v>-5977</v>
      </c>
      <c r="AJ18" s="432">
        <v>-5738</v>
      </c>
      <c r="AK18" s="439">
        <v>-5913</v>
      </c>
      <c r="AL18" s="440">
        <v>-6584</v>
      </c>
      <c r="AM18" s="436">
        <v>-5413</v>
      </c>
      <c r="AN18" s="439">
        <v>-5402</v>
      </c>
      <c r="AO18" s="439">
        <v>-5117</v>
      </c>
      <c r="AP18" s="440">
        <v>-5089</v>
      </c>
    </row>
    <row r="19" spans="2:42" ht="39" customHeight="1">
      <c r="B19" s="441" t="s">
        <v>28</v>
      </c>
      <c r="C19" s="442">
        <v>-275</v>
      </c>
      <c r="D19" s="444">
        <v>-498</v>
      </c>
      <c r="E19" s="444">
        <v>-619</v>
      </c>
      <c r="F19" s="445">
        <v>-693</v>
      </c>
      <c r="G19" s="446">
        <v>-784</v>
      </c>
      <c r="H19" s="443">
        <v>-477</v>
      </c>
      <c r="I19" s="444">
        <v>-759</v>
      </c>
      <c r="J19" s="445">
        <v>-900</v>
      </c>
      <c r="K19" s="446">
        <v>-809</v>
      </c>
      <c r="L19" s="444">
        <f>-1292-K19</f>
        <v>-483</v>
      </c>
      <c r="M19" s="444">
        <v>-199</v>
      </c>
      <c r="N19" s="447">
        <v>-81</v>
      </c>
      <c r="O19" s="446">
        <v>-32</v>
      </c>
      <c r="P19" s="444">
        <v>-26</v>
      </c>
      <c r="Q19" s="444">
        <v>-20</v>
      </c>
      <c r="R19" s="447">
        <v>-11</v>
      </c>
      <c r="S19" s="446">
        <v>-23</v>
      </c>
      <c r="T19" s="444">
        <v>-20</v>
      </c>
      <c r="U19" s="444">
        <v>-83</v>
      </c>
      <c r="V19" s="447">
        <v>-57</v>
      </c>
      <c r="W19" s="446">
        <v>-74</v>
      </c>
      <c r="X19" s="444">
        <v>-77</v>
      </c>
      <c r="Y19" s="444">
        <v>-72</v>
      </c>
      <c r="Z19" s="447">
        <v>-83</v>
      </c>
      <c r="AA19" s="446">
        <v>-100</v>
      </c>
      <c r="AB19" s="444">
        <v>-43</v>
      </c>
      <c r="AC19" s="444">
        <v>-20</v>
      </c>
      <c r="AD19" s="447">
        <v>-15</v>
      </c>
      <c r="AE19" s="446">
        <v>-9</v>
      </c>
      <c r="AF19" s="444">
        <v>-5</v>
      </c>
      <c r="AG19" s="444">
        <v>-1</v>
      </c>
      <c r="AH19" s="447">
        <v>-3</v>
      </c>
      <c r="AI19" s="448">
        <v>-1</v>
      </c>
      <c r="AJ19" s="442">
        <v>-1</v>
      </c>
      <c r="AK19" s="449">
        <v>-2</v>
      </c>
      <c r="AL19" s="445">
        <v>-1</v>
      </c>
      <c r="AM19" s="446">
        <v>-1</v>
      </c>
      <c r="AN19" s="449">
        <v>-1</v>
      </c>
      <c r="AO19" s="449">
        <v>-1</v>
      </c>
      <c r="AP19" s="445">
        <v>-1</v>
      </c>
    </row>
    <row r="20" spans="2:42" ht="39" customHeight="1">
      <c r="B20" s="441" t="s">
        <v>196</v>
      </c>
      <c r="C20" s="446" t="s">
        <v>22</v>
      </c>
      <c r="D20" s="444" t="s">
        <v>22</v>
      </c>
      <c r="E20" s="444" t="s">
        <v>22</v>
      </c>
      <c r="F20" s="447" t="s">
        <v>22</v>
      </c>
      <c r="G20" s="446" t="s">
        <v>22</v>
      </c>
      <c r="H20" s="444" t="s">
        <v>22</v>
      </c>
      <c r="I20" s="444" t="s">
        <v>22</v>
      </c>
      <c r="J20" s="447" t="s">
        <v>22</v>
      </c>
      <c r="K20" s="446" t="s">
        <v>22</v>
      </c>
      <c r="L20" s="444" t="s">
        <v>22</v>
      </c>
      <c r="M20" s="444" t="s">
        <v>22</v>
      </c>
      <c r="N20" s="447" t="s">
        <v>22</v>
      </c>
      <c r="O20" s="446" t="s">
        <v>22</v>
      </c>
      <c r="P20" s="444" t="s">
        <v>22</v>
      </c>
      <c r="Q20" s="444" t="s">
        <v>22</v>
      </c>
      <c r="R20" s="447" t="s">
        <v>22</v>
      </c>
      <c r="S20" s="446" t="s">
        <v>22</v>
      </c>
      <c r="T20" s="444" t="s">
        <v>22</v>
      </c>
      <c r="U20" s="444" t="s">
        <v>22</v>
      </c>
      <c r="V20" s="447" t="s">
        <v>22</v>
      </c>
      <c r="W20" s="446" t="s">
        <v>22</v>
      </c>
      <c r="X20" s="444" t="s">
        <v>22</v>
      </c>
      <c r="Y20" s="444">
        <v>-479</v>
      </c>
      <c r="Z20" s="447">
        <v>-8893</v>
      </c>
      <c r="AA20" s="446" t="s">
        <v>22</v>
      </c>
      <c r="AB20" s="444" t="s">
        <v>22</v>
      </c>
      <c r="AC20" s="444" t="s">
        <v>22</v>
      </c>
      <c r="AD20" s="447" t="s">
        <v>129</v>
      </c>
      <c r="AE20" s="446" t="s">
        <v>129</v>
      </c>
      <c r="AF20" s="444" t="s">
        <v>22</v>
      </c>
      <c r="AG20" s="444" t="s">
        <v>129</v>
      </c>
      <c r="AH20" s="447" t="s">
        <v>129</v>
      </c>
      <c r="AI20" s="448" t="s">
        <v>129</v>
      </c>
      <c r="AJ20" s="442" t="s">
        <v>22</v>
      </c>
      <c r="AK20" s="449" t="s">
        <v>22</v>
      </c>
      <c r="AL20" s="445" t="s">
        <v>22</v>
      </c>
      <c r="AM20" s="446" t="s">
        <v>22</v>
      </c>
      <c r="AN20" s="449" t="s">
        <v>22</v>
      </c>
      <c r="AO20" s="449" t="s">
        <v>22</v>
      </c>
      <c r="AP20" s="445" t="s">
        <v>22</v>
      </c>
    </row>
    <row r="21" spans="2:42" ht="39" customHeight="1">
      <c r="B21" s="441" t="s">
        <v>29</v>
      </c>
      <c r="C21" s="446" t="s">
        <v>22</v>
      </c>
      <c r="D21" s="444" t="s">
        <v>22</v>
      </c>
      <c r="E21" s="444" t="s">
        <v>22</v>
      </c>
      <c r="F21" s="447" t="s">
        <v>22</v>
      </c>
      <c r="G21" s="446" t="s">
        <v>22</v>
      </c>
      <c r="H21" s="444" t="s">
        <v>22</v>
      </c>
      <c r="I21" s="444" t="s">
        <v>22</v>
      </c>
      <c r="J21" s="447" t="s">
        <v>22</v>
      </c>
      <c r="K21" s="446" t="s">
        <v>22</v>
      </c>
      <c r="L21" s="444" t="s">
        <v>22</v>
      </c>
      <c r="M21" s="444" t="s">
        <v>22</v>
      </c>
      <c r="N21" s="447" t="s">
        <v>22</v>
      </c>
      <c r="O21" s="446" t="s">
        <v>22</v>
      </c>
      <c r="P21" s="444" t="s">
        <v>22</v>
      </c>
      <c r="Q21" s="444" t="s">
        <v>22</v>
      </c>
      <c r="R21" s="447" t="s">
        <v>22</v>
      </c>
      <c r="S21" s="446" t="s">
        <v>22</v>
      </c>
      <c r="T21" s="444" t="s">
        <v>22</v>
      </c>
      <c r="U21" s="444" t="s">
        <v>22</v>
      </c>
      <c r="V21" s="447">
        <v>-5664</v>
      </c>
      <c r="W21" s="446" t="s">
        <v>22</v>
      </c>
      <c r="X21" s="444" t="s">
        <v>22</v>
      </c>
      <c r="Y21" s="444">
        <v>-3013</v>
      </c>
      <c r="Z21" s="447">
        <v>-2230</v>
      </c>
      <c r="AA21" s="446" t="s">
        <v>22</v>
      </c>
      <c r="AB21" s="444" t="s">
        <v>22</v>
      </c>
      <c r="AC21" s="444" t="s">
        <v>22</v>
      </c>
      <c r="AD21" s="447" t="s">
        <v>129</v>
      </c>
      <c r="AE21" s="446" t="s">
        <v>22</v>
      </c>
      <c r="AF21" s="444" t="s">
        <v>22</v>
      </c>
      <c r="AG21" s="444" t="s">
        <v>22</v>
      </c>
      <c r="AH21" s="447" t="s">
        <v>22</v>
      </c>
      <c r="AI21" s="448">
        <v>-1609</v>
      </c>
      <c r="AJ21" s="442">
        <v>-3360</v>
      </c>
      <c r="AK21" s="449">
        <v>1891</v>
      </c>
      <c r="AL21" s="445">
        <v>2933</v>
      </c>
      <c r="AM21" s="446">
        <v>-1109</v>
      </c>
      <c r="AN21" s="449">
        <v>31</v>
      </c>
      <c r="AO21" s="449">
        <v>1078</v>
      </c>
      <c r="AP21" s="445" t="s">
        <v>22</v>
      </c>
    </row>
    <row r="22" spans="2:42" ht="39" customHeight="1">
      <c r="B22" s="451" t="s">
        <v>30</v>
      </c>
      <c r="C22" s="446" t="s">
        <v>22</v>
      </c>
      <c r="D22" s="444" t="s">
        <v>22</v>
      </c>
      <c r="E22" s="455" t="s">
        <v>22</v>
      </c>
      <c r="F22" s="442" t="s">
        <v>22</v>
      </c>
      <c r="G22" s="446" t="s">
        <v>22</v>
      </c>
      <c r="H22" s="444" t="s">
        <v>22</v>
      </c>
      <c r="I22" s="455" t="s">
        <v>22</v>
      </c>
      <c r="J22" s="442" t="s">
        <v>22</v>
      </c>
      <c r="K22" s="446" t="s">
        <v>22</v>
      </c>
      <c r="L22" s="444" t="s">
        <v>22</v>
      </c>
      <c r="M22" s="455" t="s">
        <v>22</v>
      </c>
      <c r="N22" s="442" t="s">
        <v>22</v>
      </c>
      <c r="O22" s="446" t="s">
        <v>22</v>
      </c>
      <c r="P22" s="444" t="s">
        <v>22</v>
      </c>
      <c r="Q22" s="455" t="s">
        <v>22</v>
      </c>
      <c r="R22" s="442" t="s">
        <v>22</v>
      </c>
      <c r="S22" s="446" t="s">
        <v>22</v>
      </c>
      <c r="T22" s="444" t="s">
        <v>22</v>
      </c>
      <c r="U22" s="455" t="s">
        <v>22</v>
      </c>
      <c r="V22" s="442" t="s">
        <v>22</v>
      </c>
      <c r="W22" s="446" t="s">
        <v>22</v>
      </c>
      <c r="X22" s="444" t="s">
        <v>22</v>
      </c>
      <c r="Y22" s="455" t="s">
        <v>22</v>
      </c>
      <c r="Z22" s="442" t="s">
        <v>22</v>
      </c>
      <c r="AA22" s="446" t="s">
        <v>22</v>
      </c>
      <c r="AB22" s="444" t="s">
        <v>22</v>
      </c>
      <c r="AC22" s="455" t="s">
        <v>22</v>
      </c>
      <c r="AD22" s="442" t="s">
        <v>22</v>
      </c>
      <c r="AE22" s="446" t="s">
        <v>22</v>
      </c>
      <c r="AF22" s="444" t="s">
        <v>22</v>
      </c>
      <c r="AG22" s="455" t="s">
        <v>22</v>
      </c>
      <c r="AH22" s="442" t="s">
        <v>22</v>
      </c>
      <c r="AI22" s="446" t="s">
        <v>22</v>
      </c>
      <c r="AJ22" s="444" t="s">
        <v>22</v>
      </c>
      <c r="AK22" s="455" t="s">
        <v>22</v>
      </c>
      <c r="AL22" s="442" t="s">
        <v>22</v>
      </c>
      <c r="AM22" s="446" t="s">
        <v>22</v>
      </c>
      <c r="AN22" s="444" t="s">
        <v>22</v>
      </c>
      <c r="AO22" s="449">
        <v>-6438</v>
      </c>
      <c r="AP22" s="445">
        <v>-4130</v>
      </c>
    </row>
    <row r="23" spans="2:42" ht="39" customHeight="1">
      <c r="B23" s="456" t="s">
        <v>25</v>
      </c>
      <c r="C23" s="432">
        <v>-2481</v>
      </c>
      <c r="D23" s="434">
        <v>-4465</v>
      </c>
      <c r="E23" s="434">
        <v>-3375</v>
      </c>
      <c r="F23" s="457">
        <v>-3760</v>
      </c>
      <c r="G23" s="436">
        <v>-2539</v>
      </c>
      <c r="H23" s="434">
        <v>-3160</v>
      </c>
      <c r="I23" s="434">
        <v>-1871</v>
      </c>
      <c r="J23" s="437">
        <v>-2758</v>
      </c>
      <c r="K23" s="436">
        <v>-3224</v>
      </c>
      <c r="L23" s="434">
        <f>-9954-K23</f>
        <v>-6730</v>
      </c>
      <c r="M23" s="434">
        <f>-11757-K23-L23</f>
        <v>-1803</v>
      </c>
      <c r="N23" s="437">
        <v>-5246</v>
      </c>
      <c r="O23" s="436">
        <v>-3392</v>
      </c>
      <c r="P23" s="434">
        <v>-2275</v>
      </c>
      <c r="Q23" s="434">
        <v>-1595</v>
      </c>
      <c r="R23" s="437">
        <v>-4743</v>
      </c>
      <c r="S23" s="436">
        <v>-2318</v>
      </c>
      <c r="T23" s="434">
        <v>-6073</v>
      </c>
      <c r="U23" s="434">
        <v>-2196</v>
      </c>
      <c r="V23" s="437">
        <v>-2443</v>
      </c>
      <c r="W23" s="436">
        <v>-2946</v>
      </c>
      <c r="X23" s="434">
        <v>-5048</v>
      </c>
      <c r="Y23" s="434">
        <v>-1795</v>
      </c>
      <c r="Z23" s="437">
        <v>-3862</v>
      </c>
      <c r="AA23" s="436">
        <v>-3708</v>
      </c>
      <c r="AB23" s="434">
        <v>-5348</v>
      </c>
      <c r="AC23" s="434">
        <v>-3383</v>
      </c>
      <c r="AD23" s="437">
        <v>-1245</v>
      </c>
      <c r="AE23" s="436">
        <v>-4586</v>
      </c>
      <c r="AF23" s="434">
        <v>-3348</v>
      </c>
      <c r="AG23" s="434">
        <v>-1891</v>
      </c>
      <c r="AH23" s="437">
        <v>-2415</v>
      </c>
      <c r="AI23" s="438">
        <v>-1905</v>
      </c>
      <c r="AJ23" s="432">
        <v>-1682</v>
      </c>
      <c r="AK23" s="439">
        <v>-1780</v>
      </c>
      <c r="AL23" s="440">
        <v>-9705</v>
      </c>
      <c r="AM23" s="436">
        <v>-1726</v>
      </c>
      <c r="AN23" s="439">
        <v>-1693</v>
      </c>
      <c r="AO23" s="439">
        <v>-1205</v>
      </c>
      <c r="AP23" s="440">
        <v>-2561</v>
      </c>
    </row>
    <row r="24" spans="2:42" s="21" customFormat="1" ht="39" customHeight="1">
      <c r="B24" s="397" t="s">
        <v>31</v>
      </c>
      <c r="C24" s="405">
        <v>6078</v>
      </c>
      <c r="D24" s="399">
        <v>12996</v>
      </c>
      <c r="E24" s="406">
        <v>13113</v>
      </c>
      <c r="F24" s="398">
        <v>16274</v>
      </c>
      <c r="G24" s="407">
        <v>13891</v>
      </c>
      <c r="H24" s="399">
        <v>11871</v>
      </c>
      <c r="I24" s="406">
        <v>15413</v>
      </c>
      <c r="J24" s="411">
        <v>16913</v>
      </c>
      <c r="K24" s="407">
        <f>K8+K9+K17</f>
        <v>20839</v>
      </c>
      <c r="L24" s="406">
        <f>42622-K24</f>
        <v>21783</v>
      </c>
      <c r="M24" s="406">
        <v>21244</v>
      </c>
      <c r="N24" s="408">
        <v>14907</v>
      </c>
      <c r="O24" s="407">
        <v>21750</v>
      </c>
      <c r="P24" s="406">
        <v>24644</v>
      </c>
      <c r="Q24" s="406">
        <v>22119</v>
      </c>
      <c r="R24" s="408">
        <v>21022</v>
      </c>
      <c r="S24" s="407">
        <v>28370</v>
      </c>
      <c r="T24" s="406">
        <v>24873</v>
      </c>
      <c r="U24" s="406">
        <v>24332</v>
      </c>
      <c r="V24" s="408">
        <v>23905</v>
      </c>
      <c r="W24" s="407">
        <v>28519</v>
      </c>
      <c r="X24" s="406">
        <v>26983</v>
      </c>
      <c r="Y24" s="406">
        <v>8315</v>
      </c>
      <c r="Z24" s="408">
        <v>-30181</v>
      </c>
      <c r="AA24" s="407">
        <v>-5095</v>
      </c>
      <c r="AB24" s="406">
        <v>6643</v>
      </c>
      <c r="AC24" s="406">
        <v>5022</v>
      </c>
      <c r="AD24" s="408">
        <v>7132</v>
      </c>
      <c r="AE24" s="407">
        <v>10796</v>
      </c>
      <c r="AF24" s="406">
        <v>11364</v>
      </c>
      <c r="AG24" s="406">
        <v>11610</v>
      </c>
      <c r="AH24" s="408">
        <v>11546</v>
      </c>
      <c r="AI24" s="409">
        <v>11190</v>
      </c>
      <c r="AJ24" s="405">
        <v>12586</v>
      </c>
      <c r="AK24" s="410">
        <v>14698</v>
      </c>
      <c r="AL24" s="411">
        <v>23754</v>
      </c>
      <c r="AM24" s="407">
        <v>6878</v>
      </c>
      <c r="AN24" s="410">
        <v>8903</v>
      </c>
      <c r="AO24" s="410">
        <v>3972</v>
      </c>
      <c r="AP24" s="411">
        <v>14725</v>
      </c>
    </row>
    <row r="25" spans="2:42" ht="39" customHeight="1">
      <c r="B25" s="458" t="s">
        <v>197</v>
      </c>
      <c r="C25" s="459" t="s">
        <v>22</v>
      </c>
      <c r="D25" s="414" t="s">
        <v>22</v>
      </c>
      <c r="E25" s="414" t="s">
        <v>22</v>
      </c>
      <c r="F25" s="418" t="s">
        <v>22</v>
      </c>
      <c r="G25" s="459" t="s">
        <v>22</v>
      </c>
      <c r="H25" s="414" t="s">
        <v>22</v>
      </c>
      <c r="I25" s="414" t="s">
        <v>22</v>
      </c>
      <c r="J25" s="418" t="s">
        <v>22</v>
      </c>
      <c r="K25" s="459" t="s">
        <v>22</v>
      </c>
      <c r="L25" s="414" t="s">
        <v>22</v>
      </c>
      <c r="M25" s="414" t="s">
        <v>22</v>
      </c>
      <c r="N25" s="418" t="s">
        <v>22</v>
      </c>
      <c r="O25" s="459" t="s">
        <v>22</v>
      </c>
      <c r="P25" s="414" t="s">
        <v>22</v>
      </c>
      <c r="Q25" s="414" t="s">
        <v>22</v>
      </c>
      <c r="R25" s="418" t="s">
        <v>22</v>
      </c>
      <c r="S25" s="459" t="s">
        <v>22</v>
      </c>
      <c r="T25" s="414" t="s">
        <v>22</v>
      </c>
      <c r="U25" s="414" t="s">
        <v>22</v>
      </c>
      <c r="V25" s="418" t="s">
        <v>22</v>
      </c>
      <c r="W25" s="460">
        <v>862</v>
      </c>
      <c r="X25" s="461">
        <v>10021</v>
      </c>
      <c r="Y25" s="461">
        <v>1680</v>
      </c>
      <c r="Z25" s="462">
        <v>28562</v>
      </c>
      <c r="AA25" s="460">
        <v>3641</v>
      </c>
      <c r="AB25" s="461">
        <v>23677</v>
      </c>
      <c r="AC25" s="461">
        <v>5507</v>
      </c>
      <c r="AD25" s="463">
        <v>8360</v>
      </c>
      <c r="AE25" s="460">
        <v>2812</v>
      </c>
      <c r="AF25" s="461">
        <v>715</v>
      </c>
      <c r="AG25" s="461">
        <v>2949</v>
      </c>
      <c r="AH25" s="463">
        <v>12602</v>
      </c>
      <c r="AI25" s="464">
        <v>4566</v>
      </c>
      <c r="AJ25" s="465">
        <v>889</v>
      </c>
      <c r="AK25" s="466">
        <v>413</v>
      </c>
      <c r="AL25" s="467">
        <v>8371</v>
      </c>
      <c r="AM25" s="460">
        <v>1117</v>
      </c>
      <c r="AN25" s="466">
        <v>5753</v>
      </c>
      <c r="AO25" s="466">
        <v>2604</v>
      </c>
      <c r="AP25" s="467">
        <v>4265</v>
      </c>
    </row>
    <row r="26" spans="2:42" ht="39" customHeight="1">
      <c r="B26" s="441" t="s">
        <v>198</v>
      </c>
      <c r="C26" s="468" t="s">
        <v>22</v>
      </c>
      <c r="D26" s="469" t="s">
        <v>22</v>
      </c>
      <c r="E26" s="469" t="s">
        <v>22</v>
      </c>
      <c r="F26" s="470" t="s">
        <v>22</v>
      </c>
      <c r="G26" s="468" t="s">
        <v>22</v>
      </c>
      <c r="H26" s="469" t="s">
        <v>22</v>
      </c>
      <c r="I26" s="469" t="s">
        <v>22</v>
      </c>
      <c r="J26" s="470" t="s">
        <v>22</v>
      </c>
      <c r="K26" s="468" t="s">
        <v>22</v>
      </c>
      <c r="L26" s="469" t="s">
        <v>22</v>
      </c>
      <c r="M26" s="469" t="s">
        <v>22</v>
      </c>
      <c r="N26" s="471" t="s">
        <v>22</v>
      </c>
      <c r="O26" s="468" t="s">
        <v>22</v>
      </c>
      <c r="P26" s="469" t="s">
        <v>22</v>
      </c>
      <c r="Q26" s="469" t="s">
        <v>22</v>
      </c>
      <c r="R26" s="471" t="s">
        <v>22</v>
      </c>
      <c r="S26" s="468" t="s">
        <v>22</v>
      </c>
      <c r="T26" s="469" t="s">
        <v>22</v>
      </c>
      <c r="U26" s="469" t="s">
        <v>22</v>
      </c>
      <c r="V26" s="471" t="s">
        <v>22</v>
      </c>
      <c r="W26" s="446">
        <v>-7117</v>
      </c>
      <c r="X26" s="444">
        <v>-6126</v>
      </c>
      <c r="Y26" s="444">
        <v>-12537</v>
      </c>
      <c r="Z26" s="472">
        <v>-11911</v>
      </c>
      <c r="AA26" s="446">
        <v>-590</v>
      </c>
      <c r="AB26" s="444">
        <v>-3929</v>
      </c>
      <c r="AC26" s="444">
        <v>-21773</v>
      </c>
      <c r="AD26" s="447">
        <v>-9701</v>
      </c>
      <c r="AE26" s="446">
        <v>-3315</v>
      </c>
      <c r="AF26" s="444">
        <v>-6518</v>
      </c>
      <c r="AG26" s="444">
        <v>-4732</v>
      </c>
      <c r="AH26" s="447">
        <v>-10517</v>
      </c>
      <c r="AI26" s="448">
        <v>-673</v>
      </c>
      <c r="AJ26" s="442">
        <v>-5042</v>
      </c>
      <c r="AK26" s="449">
        <v>-8016</v>
      </c>
      <c r="AL26" s="445">
        <v>-1283</v>
      </c>
      <c r="AM26" s="446">
        <v>-3674</v>
      </c>
      <c r="AN26" s="449">
        <v>-9469</v>
      </c>
      <c r="AO26" s="449">
        <v>7678</v>
      </c>
      <c r="AP26" s="445">
        <v>-11033</v>
      </c>
    </row>
    <row r="27" spans="2:42" ht="39" customHeight="1">
      <c r="B27" s="473" t="s">
        <v>199</v>
      </c>
      <c r="C27" s="474">
        <v>-4580</v>
      </c>
      <c r="D27" s="425">
        <v>-28470</v>
      </c>
      <c r="E27" s="475">
        <v>-2739</v>
      </c>
      <c r="F27" s="424">
        <v>-54774</v>
      </c>
      <c r="G27" s="474">
        <v>-612</v>
      </c>
      <c r="H27" s="425">
        <v>-244715</v>
      </c>
      <c r="I27" s="475">
        <v>-10189</v>
      </c>
      <c r="J27" s="476">
        <v>-182651</v>
      </c>
      <c r="K27" s="474">
        <v>1843</v>
      </c>
      <c r="L27" s="475">
        <f>-2121-K27</f>
        <v>-3964</v>
      </c>
      <c r="M27" s="475">
        <v>-3307</v>
      </c>
      <c r="N27" s="476">
        <v>-3930</v>
      </c>
      <c r="O27" s="474">
        <v>2064</v>
      </c>
      <c r="P27" s="475">
        <v>-6802</v>
      </c>
      <c r="Q27" s="475">
        <v>1545</v>
      </c>
      <c r="R27" s="476">
        <v>1744</v>
      </c>
      <c r="S27" s="474">
        <v>6421</v>
      </c>
      <c r="T27" s="475">
        <v>-7449</v>
      </c>
      <c r="U27" s="475">
        <v>-1179</v>
      </c>
      <c r="V27" s="476">
        <v>-10928</v>
      </c>
      <c r="W27" s="474">
        <v>-6255</v>
      </c>
      <c r="X27" s="475">
        <v>3895</v>
      </c>
      <c r="Y27" s="475">
        <v>-10858</v>
      </c>
      <c r="Z27" s="476">
        <v>16652</v>
      </c>
      <c r="AA27" s="474">
        <v>3051</v>
      </c>
      <c r="AB27" s="475">
        <v>19748</v>
      </c>
      <c r="AC27" s="475">
        <f>AC25+AC26</f>
        <v>-16266</v>
      </c>
      <c r="AD27" s="476">
        <v>-1342</v>
      </c>
      <c r="AE27" s="474">
        <v>-503</v>
      </c>
      <c r="AF27" s="475">
        <v>-5803</v>
      </c>
      <c r="AG27" s="475">
        <v>-1783</v>
      </c>
      <c r="AH27" s="476">
        <v>2085</v>
      </c>
      <c r="AI27" s="477">
        <v>3893</v>
      </c>
      <c r="AJ27" s="478">
        <v>-4153</v>
      </c>
      <c r="AK27" s="479">
        <v>-7603</v>
      </c>
      <c r="AL27" s="480">
        <v>7088</v>
      </c>
      <c r="AM27" s="474">
        <v>-2557</v>
      </c>
      <c r="AN27" s="479">
        <v>-3716</v>
      </c>
      <c r="AO27" s="479">
        <v>10282</v>
      </c>
      <c r="AP27" s="480">
        <v>-6768</v>
      </c>
    </row>
    <row r="28" spans="2:42" s="21" customFormat="1" ht="39" customHeight="1">
      <c r="B28" s="397" t="s">
        <v>200</v>
      </c>
      <c r="C28" s="405">
        <v>1497</v>
      </c>
      <c r="D28" s="399">
        <v>-15472</v>
      </c>
      <c r="E28" s="406">
        <v>10374</v>
      </c>
      <c r="F28" s="398">
        <v>-38500</v>
      </c>
      <c r="G28" s="407">
        <v>13278</v>
      </c>
      <c r="H28" s="399">
        <v>-232842</v>
      </c>
      <c r="I28" s="406">
        <v>5224</v>
      </c>
      <c r="J28" s="411">
        <v>-165739</v>
      </c>
      <c r="K28" s="407">
        <f>SUM(K24:K27)</f>
        <v>22682</v>
      </c>
      <c r="L28" s="406">
        <f>40501-K28</f>
        <v>17819</v>
      </c>
      <c r="M28" s="406">
        <v>17937</v>
      </c>
      <c r="N28" s="408">
        <v>10976</v>
      </c>
      <c r="O28" s="407">
        <v>23815</v>
      </c>
      <c r="P28" s="406">
        <v>17840</v>
      </c>
      <c r="Q28" s="406">
        <v>23665</v>
      </c>
      <c r="R28" s="408">
        <v>22765</v>
      </c>
      <c r="S28" s="407">
        <v>34791</v>
      </c>
      <c r="T28" s="406">
        <v>17424</v>
      </c>
      <c r="U28" s="406">
        <v>23153</v>
      </c>
      <c r="V28" s="408">
        <v>12976</v>
      </c>
      <c r="W28" s="407">
        <v>22264</v>
      </c>
      <c r="X28" s="481">
        <v>30878</v>
      </c>
      <c r="Y28" s="481">
        <v>-2541</v>
      </c>
      <c r="Z28" s="482">
        <v>-13530</v>
      </c>
      <c r="AA28" s="407">
        <v>-2045</v>
      </c>
      <c r="AB28" s="406">
        <v>26391</v>
      </c>
      <c r="AC28" s="406">
        <v>-11243</v>
      </c>
      <c r="AD28" s="408">
        <v>5791</v>
      </c>
      <c r="AE28" s="407">
        <v>10293</v>
      </c>
      <c r="AF28" s="406">
        <v>5561</v>
      </c>
      <c r="AG28" s="406">
        <v>9828</v>
      </c>
      <c r="AH28" s="408">
        <v>13630</v>
      </c>
      <c r="AI28" s="409">
        <v>15083</v>
      </c>
      <c r="AJ28" s="405">
        <v>8433</v>
      </c>
      <c r="AK28" s="410">
        <v>7096</v>
      </c>
      <c r="AL28" s="411">
        <v>30842</v>
      </c>
      <c r="AM28" s="407">
        <v>4320</v>
      </c>
      <c r="AN28" s="410">
        <v>5188</v>
      </c>
      <c r="AO28" s="410">
        <v>14254</v>
      </c>
      <c r="AP28" s="411">
        <v>7957</v>
      </c>
    </row>
    <row r="29" spans="2:42" ht="39" customHeight="1">
      <c r="B29" s="483" t="s">
        <v>34</v>
      </c>
      <c r="C29" s="484">
        <v>-2651</v>
      </c>
      <c r="D29" s="414">
        <v>-2836</v>
      </c>
      <c r="E29" s="485">
        <v>-3007</v>
      </c>
      <c r="F29" s="486">
        <v>-3788</v>
      </c>
      <c r="G29" s="487">
        <v>-2726</v>
      </c>
      <c r="H29" s="414">
        <v>-2827</v>
      </c>
      <c r="I29" s="485">
        <v>-1557</v>
      </c>
      <c r="J29" s="488">
        <v>-4221</v>
      </c>
      <c r="K29" s="487">
        <v>-3852</v>
      </c>
      <c r="L29" s="485">
        <f>-9786-K29</f>
        <v>-5934</v>
      </c>
      <c r="M29" s="485">
        <v>-4459</v>
      </c>
      <c r="N29" s="488">
        <v>-2239</v>
      </c>
      <c r="O29" s="487">
        <v>-4742</v>
      </c>
      <c r="P29" s="485">
        <v>-4068</v>
      </c>
      <c r="Q29" s="485">
        <v>-4677</v>
      </c>
      <c r="R29" s="488">
        <v>-5354</v>
      </c>
      <c r="S29" s="487">
        <v>-5273</v>
      </c>
      <c r="T29" s="485">
        <v>-4742</v>
      </c>
      <c r="U29" s="485">
        <v>-4382</v>
      </c>
      <c r="V29" s="488">
        <v>-5721</v>
      </c>
      <c r="W29" s="487">
        <v>-5375</v>
      </c>
      <c r="X29" s="485">
        <v>-7640</v>
      </c>
      <c r="Y29" s="485">
        <v>-5106</v>
      </c>
      <c r="Z29" s="488">
        <v>-1108</v>
      </c>
      <c r="AA29" s="487">
        <v>-1577</v>
      </c>
      <c r="AB29" s="485">
        <v>-2044</v>
      </c>
      <c r="AC29" s="485">
        <v>-1673</v>
      </c>
      <c r="AD29" s="488">
        <v>-3268</v>
      </c>
      <c r="AE29" s="487">
        <v>-2143</v>
      </c>
      <c r="AF29" s="485">
        <v>-2867</v>
      </c>
      <c r="AG29" s="485">
        <v>-2874</v>
      </c>
      <c r="AH29" s="488">
        <v>-3516</v>
      </c>
      <c r="AI29" s="489">
        <v>-3496</v>
      </c>
      <c r="AJ29" s="484">
        <v>-2868</v>
      </c>
      <c r="AK29" s="490">
        <v>-3523</v>
      </c>
      <c r="AL29" s="491">
        <v>-8595</v>
      </c>
      <c r="AM29" s="487">
        <v>-2923</v>
      </c>
      <c r="AN29" s="490">
        <v>-2761</v>
      </c>
      <c r="AO29" s="490">
        <v>-1084</v>
      </c>
      <c r="AP29" s="491">
        <v>-4673</v>
      </c>
    </row>
    <row r="30" spans="2:42" ht="39" customHeight="1">
      <c r="B30" s="492" t="s">
        <v>35</v>
      </c>
      <c r="C30" s="493">
        <v>676</v>
      </c>
      <c r="D30" s="494">
        <v>2199</v>
      </c>
      <c r="E30" s="495">
        <v>-973</v>
      </c>
      <c r="F30" s="457">
        <v>21156</v>
      </c>
      <c r="G30" s="496">
        <v>-481</v>
      </c>
      <c r="H30" s="494">
        <v>-13377</v>
      </c>
      <c r="I30" s="495">
        <v>-969</v>
      </c>
      <c r="J30" s="497">
        <v>-3460</v>
      </c>
      <c r="K30" s="496">
        <v>-94</v>
      </c>
      <c r="L30" s="495">
        <f>-3129-K30</f>
        <v>-3035</v>
      </c>
      <c r="M30" s="495">
        <v>-2053</v>
      </c>
      <c r="N30" s="497">
        <v>-658</v>
      </c>
      <c r="O30" s="496">
        <v>-198</v>
      </c>
      <c r="P30" s="495">
        <v>368</v>
      </c>
      <c r="Q30" s="495">
        <v>-1546</v>
      </c>
      <c r="R30" s="497">
        <v>-3595</v>
      </c>
      <c r="S30" s="496">
        <v>-1113</v>
      </c>
      <c r="T30" s="495">
        <v>-2785</v>
      </c>
      <c r="U30" s="495">
        <v>-674</v>
      </c>
      <c r="V30" s="497">
        <v>2510</v>
      </c>
      <c r="W30" s="496">
        <v>911</v>
      </c>
      <c r="X30" s="495">
        <v>-1217</v>
      </c>
      <c r="Y30" s="495">
        <v>-868</v>
      </c>
      <c r="Z30" s="497">
        <v>3664</v>
      </c>
      <c r="AA30" s="496">
        <v>1839</v>
      </c>
      <c r="AB30" s="495">
        <v>-2211</v>
      </c>
      <c r="AC30" s="495">
        <v>1405</v>
      </c>
      <c r="AD30" s="497">
        <v>-739</v>
      </c>
      <c r="AE30" s="496">
        <v>-1252</v>
      </c>
      <c r="AF30" s="495">
        <v>982</v>
      </c>
      <c r="AG30" s="495">
        <v>-346</v>
      </c>
      <c r="AH30" s="497">
        <v>-8487</v>
      </c>
      <c r="AI30" s="498">
        <v>-4154</v>
      </c>
      <c r="AJ30" s="493">
        <v>-870</v>
      </c>
      <c r="AK30" s="499">
        <v>-26805</v>
      </c>
      <c r="AL30" s="500">
        <v>-11992</v>
      </c>
      <c r="AM30" s="496">
        <v>943</v>
      </c>
      <c r="AN30" s="499">
        <v>618</v>
      </c>
      <c r="AO30" s="499">
        <v>-4485</v>
      </c>
      <c r="AP30" s="500">
        <v>912</v>
      </c>
    </row>
    <row r="31" spans="2:42" ht="39" customHeight="1">
      <c r="B31" s="501" t="s">
        <v>201</v>
      </c>
      <c r="C31" s="417" t="s">
        <v>202</v>
      </c>
      <c r="D31" s="415" t="s">
        <v>202</v>
      </c>
      <c r="E31" s="415" t="s">
        <v>202</v>
      </c>
      <c r="F31" s="419" t="s">
        <v>202</v>
      </c>
      <c r="G31" s="417" t="s">
        <v>202</v>
      </c>
      <c r="H31" s="415" t="s">
        <v>202</v>
      </c>
      <c r="I31" s="415" t="s">
        <v>202</v>
      </c>
      <c r="J31" s="419" t="s">
        <v>202</v>
      </c>
      <c r="K31" s="417" t="s">
        <v>202</v>
      </c>
      <c r="L31" s="415" t="s">
        <v>202</v>
      </c>
      <c r="M31" s="415" t="s">
        <v>202</v>
      </c>
      <c r="N31" s="419" t="s">
        <v>202</v>
      </c>
      <c r="O31" s="417" t="s">
        <v>202</v>
      </c>
      <c r="P31" s="415" t="s">
        <v>202</v>
      </c>
      <c r="Q31" s="415" t="s">
        <v>202</v>
      </c>
      <c r="R31" s="419" t="s">
        <v>202</v>
      </c>
      <c r="S31" s="417" t="s">
        <v>202</v>
      </c>
      <c r="T31" s="415" t="s">
        <v>202</v>
      </c>
      <c r="U31" s="415" t="s">
        <v>202</v>
      </c>
      <c r="V31" s="419" t="s">
        <v>202</v>
      </c>
      <c r="W31" s="417" t="s">
        <v>202</v>
      </c>
      <c r="X31" s="415" t="s">
        <v>202</v>
      </c>
      <c r="Y31" s="415" t="s">
        <v>202</v>
      </c>
      <c r="Z31" s="419" t="s">
        <v>202</v>
      </c>
      <c r="AA31" s="502" t="s">
        <v>37</v>
      </c>
      <c r="AB31" s="415" t="s">
        <v>202</v>
      </c>
      <c r="AC31" s="415" t="s">
        <v>202</v>
      </c>
      <c r="AD31" s="419" t="s">
        <v>202</v>
      </c>
      <c r="AE31" s="407">
        <v>6897</v>
      </c>
      <c r="AF31" s="406">
        <v>3676</v>
      </c>
      <c r="AG31" s="406">
        <v>6606</v>
      </c>
      <c r="AH31" s="408">
        <v>1629</v>
      </c>
      <c r="AI31" s="409">
        <v>7433</v>
      </c>
      <c r="AJ31" s="405">
        <v>4695</v>
      </c>
      <c r="AK31" s="410">
        <v>-23232</v>
      </c>
      <c r="AL31" s="411">
        <v>10254</v>
      </c>
      <c r="AM31" s="407">
        <v>2340</v>
      </c>
      <c r="AN31" s="410">
        <v>3044</v>
      </c>
      <c r="AO31" s="410">
        <v>8685</v>
      </c>
      <c r="AP31" s="411">
        <v>4196</v>
      </c>
    </row>
    <row r="32" spans="2:42" s="21" customFormat="1" ht="39" customHeight="1" thickBot="1">
      <c r="B32" s="492" t="s">
        <v>38</v>
      </c>
      <c r="C32" s="493">
        <v>-244</v>
      </c>
      <c r="D32" s="503">
        <v>-678</v>
      </c>
      <c r="E32" s="495">
        <v>-647</v>
      </c>
      <c r="F32" s="504">
        <v>-713</v>
      </c>
      <c r="G32" s="496">
        <v>-268</v>
      </c>
      <c r="H32" s="503">
        <v>-1826</v>
      </c>
      <c r="I32" s="495">
        <v>-583</v>
      </c>
      <c r="J32" s="497">
        <v>-101</v>
      </c>
      <c r="K32" s="496">
        <v>-294</v>
      </c>
      <c r="L32" s="495">
        <f>-1678-K32</f>
        <v>-1384</v>
      </c>
      <c r="M32" s="495">
        <v>-534</v>
      </c>
      <c r="N32" s="497">
        <v>-1171</v>
      </c>
      <c r="O32" s="496">
        <v>-160</v>
      </c>
      <c r="P32" s="495">
        <v>-1498</v>
      </c>
      <c r="Q32" s="495">
        <v>-1165</v>
      </c>
      <c r="R32" s="497">
        <v>-2683</v>
      </c>
      <c r="S32" s="496">
        <v>-1335</v>
      </c>
      <c r="T32" s="495">
        <v>-1522</v>
      </c>
      <c r="U32" s="495">
        <v>19</v>
      </c>
      <c r="V32" s="497">
        <v>-631</v>
      </c>
      <c r="W32" s="496">
        <v>-1499</v>
      </c>
      <c r="X32" s="495">
        <v>-2408</v>
      </c>
      <c r="Y32" s="495">
        <v>-117</v>
      </c>
      <c r="Z32" s="497">
        <v>2694</v>
      </c>
      <c r="AA32" s="496">
        <v>219</v>
      </c>
      <c r="AB32" s="495">
        <v>-562</v>
      </c>
      <c r="AC32" s="495">
        <v>-449</v>
      </c>
      <c r="AD32" s="497">
        <v>-1040</v>
      </c>
      <c r="AE32" s="496">
        <v>-342</v>
      </c>
      <c r="AF32" s="495">
        <v>-1112</v>
      </c>
      <c r="AG32" s="495">
        <v>-950</v>
      </c>
      <c r="AH32" s="497">
        <v>-422</v>
      </c>
      <c r="AI32" s="498">
        <v>-556</v>
      </c>
      <c r="AJ32" s="493">
        <v>-1290</v>
      </c>
      <c r="AK32" s="499">
        <v>-508</v>
      </c>
      <c r="AL32" s="500">
        <v>-445</v>
      </c>
      <c r="AM32" s="496">
        <v>-689</v>
      </c>
      <c r="AN32" s="499">
        <v>-1680</v>
      </c>
      <c r="AO32" s="499">
        <v>-661</v>
      </c>
      <c r="AP32" s="500">
        <v>-972</v>
      </c>
    </row>
    <row r="33" spans="2:43" s="21" customFormat="1" ht="39" customHeight="1" thickTop="1">
      <c r="B33" s="505" t="s">
        <v>203</v>
      </c>
      <c r="C33" s="506">
        <v>-721</v>
      </c>
      <c r="D33" s="507">
        <v>-16788</v>
      </c>
      <c r="E33" s="507">
        <v>5745</v>
      </c>
      <c r="F33" s="508">
        <v>-21845</v>
      </c>
      <c r="G33" s="506">
        <v>9802</v>
      </c>
      <c r="H33" s="507">
        <v>-250873</v>
      </c>
      <c r="I33" s="507">
        <v>2114</v>
      </c>
      <c r="J33" s="509">
        <v>-173518</v>
      </c>
      <c r="K33" s="506">
        <f>SUM(K28:K32)-1</f>
        <v>18441</v>
      </c>
      <c r="L33" s="507">
        <f>25908-K33</f>
        <v>7467</v>
      </c>
      <c r="M33" s="507">
        <v>10889</v>
      </c>
      <c r="N33" s="509">
        <v>6909</v>
      </c>
      <c r="O33" s="506">
        <v>18713</v>
      </c>
      <c r="P33" s="507">
        <v>12643</v>
      </c>
      <c r="Q33" s="507">
        <v>16276</v>
      </c>
      <c r="R33" s="509">
        <v>11134</v>
      </c>
      <c r="S33" s="506">
        <v>27068</v>
      </c>
      <c r="T33" s="507">
        <v>8376</v>
      </c>
      <c r="U33" s="507">
        <v>18116</v>
      </c>
      <c r="V33" s="509">
        <v>9133</v>
      </c>
      <c r="W33" s="506">
        <v>16301</v>
      </c>
      <c r="X33" s="507">
        <v>19611</v>
      </c>
      <c r="Y33" s="507">
        <v>-8634</v>
      </c>
      <c r="Z33" s="509">
        <v>-8277</v>
      </c>
      <c r="AA33" s="506">
        <v>-1564</v>
      </c>
      <c r="AB33" s="507">
        <v>21572</v>
      </c>
      <c r="AC33" s="507">
        <v>-11961</v>
      </c>
      <c r="AD33" s="509">
        <v>747</v>
      </c>
      <c r="AE33" s="506">
        <v>6554</v>
      </c>
      <c r="AF33" s="507">
        <v>2564</v>
      </c>
      <c r="AG33" s="507">
        <v>5656</v>
      </c>
      <c r="AH33" s="509">
        <v>1207</v>
      </c>
      <c r="AI33" s="510">
        <v>6876</v>
      </c>
      <c r="AJ33" s="508">
        <v>3405</v>
      </c>
      <c r="AK33" s="511">
        <v>-23739</v>
      </c>
      <c r="AL33" s="512">
        <v>9809</v>
      </c>
      <c r="AM33" s="506">
        <v>1650</v>
      </c>
      <c r="AN33" s="511">
        <v>1365</v>
      </c>
      <c r="AO33" s="511">
        <v>8023</v>
      </c>
      <c r="AP33" s="512">
        <v>3225</v>
      </c>
    </row>
    <row r="34" spans="2:43" ht="39" customHeight="1">
      <c r="B34" s="513"/>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I34" s="514"/>
      <c r="AJ34" s="514"/>
      <c r="AK34" s="514"/>
      <c r="AM34" s="514"/>
      <c r="AN34" s="514"/>
      <c r="AO34" s="514"/>
    </row>
    <row r="35" spans="2:43" ht="20.25" customHeight="1">
      <c r="U35" s="516"/>
      <c r="V35" s="516"/>
      <c r="W35" s="516"/>
      <c r="X35" s="516"/>
      <c r="Y35" s="516"/>
      <c r="Z35" s="516"/>
      <c r="AA35" s="516"/>
      <c r="AB35" s="516"/>
      <c r="AC35" s="516"/>
      <c r="AD35" s="516"/>
      <c r="AE35" s="516"/>
      <c r="AF35" s="516"/>
      <c r="AG35" s="516"/>
      <c r="AH35" s="516"/>
      <c r="AI35" s="516"/>
      <c r="AJ35" s="516"/>
      <c r="AK35" s="516"/>
      <c r="AM35" s="516"/>
      <c r="AN35" s="516"/>
      <c r="AO35" s="516"/>
    </row>
    <row r="36" spans="2:43">
      <c r="B36" s="517"/>
      <c r="C36" s="48"/>
      <c r="D36" s="48"/>
      <c r="E36" s="48"/>
      <c r="F36" s="48"/>
      <c r="G36" s="48"/>
      <c r="H36" s="48"/>
      <c r="I36" s="48"/>
      <c r="J36" s="48"/>
      <c r="K36" s="48"/>
      <c r="L36" s="48"/>
      <c r="M36" s="48"/>
      <c r="N36" s="48"/>
      <c r="O36" s="48"/>
      <c r="P36" s="48"/>
      <c r="Q36" s="48"/>
      <c r="R36" s="48"/>
      <c r="S36" s="48"/>
      <c r="T36" s="48"/>
    </row>
    <row r="37" spans="2:43">
      <c r="B37" s="517"/>
      <c r="C37" s="48"/>
      <c r="D37" s="48"/>
      <c r="E37" s="48"/>
      <c r="F37" s="48"/>
      <c r="G37" s="48"/>
      <c r="H37" s="48"/>
      <c r="I37" s="48"/>
      <c r="J37" s="48"/>
      <c r="K37" s="48"/>
      <c r="L37" s="48"/>
      <c r="M37" s="48"/>
      <c r="N37" s="48"/>
      <c r="O37" s="48"/>
      <c r="P37" s="48"/>
      <c r="Q37" s="48"/>
      <c r="R37" s="48"/>
      <c r="S37" s="48"/>
      <c r="T37" s="48"/>
    </row>
    <row r="38" spans="2:43">
      <c r="B38" s="517"/>
      <c r="C38" s="48"/>
      <c r="D38" s="48"/>
      <c r="E38" s="48"/>
      <c r="F38" s="48"/>
      <c r="G38" s="48"/>
      <c r="H38" s="48"/>
      <c r="I38" s="48"/>
      <c r="J38" s="48"/>
      <c r="K38" s="48"/>
      <c r="L38" s="48"/>
      <c r="M38" s="48"/>
      <c r="N38" s="48"/>
      <c r="O38" s="48"/>
      <c r="P38" s="48"/>
      <c r="Q38" s="48"/>
      <c r="R38" s="48"/>
      <c r="S38" s="48"/>
      <c r="T38" s="48"/>
      <c r="U38" s="7"/>
      <c r="V38" s="6"/>
      <c r="W38" s="6"/>
      <c r="X38" s="518"/>
      <c r="Y38" s="518"/>
      <c r="Z38" s="518"/>
      <c r="AA38" s="6"/>
      <c r="AB38" s="6"/>
      <c r="AC38" s="6"/>
      <c r="AD38" s="6"/>
      <c r="AE38" s="6"/>
      <c r="AF38" s="6"/>
      <c r="AG38" s="519"/>
      <c r="AH38" s="519"/>
      <c r="AI38" s="6"/>
      <c r="AJ38" s="6"/>
      <c r="AK38" s="6"/>
      <c r="AL38" s="519"/>
      <c r="AM38" s="6"/>
      <c r="AN38" s="6"/>
      <c r="AO38" s="6"/>
      <c r="AP38" s="519"/>
      <c r="AQ38" s="519"/>
    </row>
    <row r="39" spans="2:43">
      <c r="B39" s="517"/>
      <c r="C39" s="48"/>
      <c r="D39" s="48"/>
      <c r="E39" s="48"/>
      <c r="F39" s="48"/>
      <c r="G39" s="48"/>
      <c r="H39" s="48"/>
      <c r="I39" s="48"/>
      <c r="J39" s="48"/>
      <c r="K39" s="48"/>
      <c r="L39" s="48"/>
      <c r="M39" s="48"/>
      <c r="N39" s="48"/>
      <c r="O39" s="48"/>
      <c r="P39" s="48"/>
      <c r="Q39" s="48"/>
      <c r="R39" s="48"/>
      <c r="S39" s="48"/>
      <c r="T39" s="48"/>
      <c r="U39" s="7"/>
      <c r="V39" s="6"/>
      <c r="W39" s="6"/>
      <c r="X39" s="518"/>
      <c r="Y39" s="518"/>
      <c r="Z39" s="518"/>
      <c r="AA39" s="6"/>
      <c r="AB39" s="6"/>
      <c r="AC39" s="6"/>
      <c r="AD39" s="6"/>
      <c r="AE39" s="6"/>
      <c r="AF39" s="6"/>
      <c r="AG39" s="519"/>
      <c r="AH39" s="519"/>
      <c r="AI39" s="6"/>
      <c r="AJ39" s="6"/>
      <c r="AK39" s="6"/>
      <c r="AL39" s="519"/>
      <c r="AM39" s="6"/>
      <c r="AN39" s="6"/>
      <c r="AO39" s="6"/>
      <c r="AP39" s="519"/>
      <c r="AQ39" s="519"/>
    </row>
    <row r="44" spans="2:43" ht="14.25" customHeight="1"/>
  </sheetData>
  <mergeCells count="10">
    <mergeCell ref="AA2:AD2"/>
    <mergeCell ref="AE2:AH2"/>
    <mergeCell ref="AI2:AL2"/>
    <mergeCell ref="AM2:AP2"/>
    <mergeCell ref="C2:F2"/>
    <mergeCell ref="G2:J2"/>
    <mergeCell ref="K2:N2"/>
    <mergeCell ref="O2:R2"/>
    <mergeCell ref="S2:V2"/>
    <mergeCell ref="W2:Z2"/>
  </mergeCells>
  <phoneticPr fontId="2"/>
  <printOptions horizontalCentered="1"/>
  <pageMargins left="0.39370078740157483" right="0.43307086614173229" top="0.78740157480314965" bottom="0.39370078740157483" header="0.27559055118110237" footer="0.35433070866141736"/>
  <pageSetup paperSize="8" scale="22"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D354F-DBC2-40A2-A4A9-DB6EE2F1E240}">
  <dimension ref="A1:AJ107"/>
  <sheetViews>
    <sheetView showGridLines="0" view="pageBreakPreview" zoomScale="55" zoomScaleNormal="70" zoomScaleSheetLayoutView="55" workbookViewId="0">
      <pane xSplit="2" topLeftCell="C1" activePane="topRight" state="frozen"/>
      <selection pane="topRight"/>
    </sheetView>
  </sheetViews>
  <sheetFormatPr defaultColWidth="8.75" defaultRowHeight="14.25"/>
  <cols>
    <col min="1" max="1" width="3.5" style="8" customWidth="1"/>
    <col min="2" max="2" width="66.75" style="8" customWidth="1"/>
    <col min="3" max="15" width="20.5" style="8" customWidth="1"/>
    <col min="16" max="16" width="20.5" style="1261" customWidth="1"/>
    <col min="17" max="23" width="20.5" style="8" customWidth="1"/>
    <col min="24" max="27" width="21.5" style="8" customWidth="1"/>
    <col min="28" max="36" width="21" style="8" customWidth="1"/>
    <col min="37" max="16384" width="8.75" style="8"/>
  </cols>
  <sheetData>
    <row r="1" spans="1:35" ht="22.5" customHeight="1">
      <c r="A1" s="47" t="s">
        <v>204</v>
      </c>
      <c r="B1" s="42"/>
      <c r="C1" s="677"/>
      <c r="D1" s="677"/>
      <c r="E1" s="677"/>
      <c r="F1" s="677"/>
      <c r="G1" s="677"/>
      <c r="H1" s="677"/>
      <c r="I1" s="677"/>
      <c r="J1" s="677"/>
      <c r="K1" s="677"/>
      <c r="L1" s="677"/>
      <c r="M1" s="677"/>
      <c r="N1" s="1142"/>
      <c r="O1" s="677"/>
      <c r="P1" s="1142"/>
      <c r="Q1" s="677"/>
      <c r="V1" s="678" t="s">
        <v>205</v>
      </c>
      <c r="W1" s="677"/>
      <c r="X1" s="678"/>
      <c r="Y1" s="677"/>
      <c r="Z1" s="677"/>
      <c r="AA1" s="677"/>
      <c r="AB1" s="677"/>
      <c r="AC1" s="677"/>
      <c r="AE1" s="679"/>
      <c r="AF1" s="679"/>
      <c r="AG1" s="679"/>
      <c r="AH1" s="679"/>
      <c r="AI1" s="679"/>
    </row>
    <row r="2" spans="1:35" ht="5.25" customHeight="1">
      <c r="B2" s="29"/>
    </row>
    <row r="3" spans="1:35" s="30" customFormat="1" ht="20.25" customHeight="1">
      <c r="B3" s="1321"/>
      <c r="C3" s="1069" t="s">
        <v>11</v>
      </c>
      <c r="D3" s="1358" t="s">
        <v>206</v>
      </c>
      <c r="E3" s="1358" t="s">
        <v>207</v>
      </c>
      <c r="F3" s="1358" t="s">
        <v>208</v>
      </c>
      <c r="G3" s="680" t="s">
        <v>149</v>
      </c>
      <c r="H3" s="1360" t="s">
        <v>209</v>
      </c>
      <c r="I3" s="1358" t="s">
        <v>210</v>
      </c>
      <c r="J3" s="1358" t="s">
        <v>211</v>
      </c>
      <c r="K3" s="1069" t="s">
        <v>150</v>
      </c>
      <c r="L3" s="681" t="s">
        <v>150</v>
      </c>
      <c r="M3" s="1067" t="s">
        <v>150</v>
      </c>
      <c r="N3" s="889" t="s">
        <v>150</v>
      </c>
      <c r="O3" s="1067" t="s">
        <v>151</v>
      </c>
      <c r="P3" s="889" t="s">
        <v>151</v>
      </c>
      <c r="Q3" s="1067" t="s">
        <v>151</v>
      </c>
      <c r="R3" s="1067" t="s">
        <v>151</v>
      </c>
      <c r="S3" s="1067" t="s">
        <v>212</v>
      </c>
      <c r="T3" s="1067" t="s">
        <v>212</v>
      </c>
      <c r="U3" s="1067" t="s">
        <v>212</v>
      </c>
      <c r="V3" s="682" t="s">
        <v>212</v>
      </c>
      <c r="W3" s="683"/>
      <c r="X3" s="684"/>
    </row>
    <row r="4" spans="1:35" s="30" customFormat="1" ht="20.25" customHeight="1">
      <c r="B4" s="1322"/>
      <c r="C4" s="685" t="s">
        <v>213</v>
      </c>
      <c r="D4" s="1359"/>
      <c r="E4" s="1359"/>
      <c r="F4" s="1359"/>
      <c r="G4" s="685" t="s">
        <v>213</v>
      </c>
      <c r="H4" s="1338"/>
      <c r="I4" s="1328"/>
      <c r="J4" s="1328"/>
      <c r="K4" s="685" t="s">
        <v>213</v>
      </c>
      <c r="L4" s="686" t="s">
        <v>214</v>
      </c>
      <c r="M4" s="1068" t="s">
        <v>215</v>
      </c>
      <c r="N4" s="1143" t="s">
        <v>216</v>
      </c>
      <c r="O4" s="1068" t="s">
        <v>213</v>
      </c>
      <c r="P4" s="1143" t="s">
        <v>214</v>
      </c>
      <c r="Q4" s="1068" t="s">
        <v>215</v>
      </c>
      <c r="R4" s="1068" t="s">
        <v>216</v>
      </c>
      <c r="S4" s="1068" t="s">
        <v>213</v>
      </c>
      <c r="T4" s="1068" t="s">
        <v>217</v>
      </c>
      <c r="U4" s="1068" t="s">
        <v>218</v>
      </c>
      <c r="V4" s="687" t="s">
        <v>219</v>
      </c>
      <c r="W4" s="688"/>
      <c r="X4" s="689"/>
    </row>
    <row r="5" spans="1:35" s="32" customFormat="1" ht="21.75" customHeight="1">
      <c r="A5" s="31"/>
      <c r="B5" s="690" t="s">
        <v>110</v>
      </c>
      <c r="C5" s="286"/>
      <c r="D5" s="286"/>
      <c r="E5" s="286"/>
      <c r="F5" s="286"/>
      <c r="G5" s="286"/>
      <c r="H5" s="286"/>
      <c r="I5" s="691"/>
      <c r="J5" s="691"/>
      <c r="K5" s="286"/>
      <c r="L5" s="692"/>
      <c r="M5" s="691"/>
      <c r="N5" s="691"/>
      <c r="O5" s="691"/>
      <c r="P5" s="1283"/>
      <c r="Q5" s="691"/>
      <c r="R5" s="693"/>
      <c r="S5" s="693"/>
      <c r="T5" s="693"/>
      <c r="U5" s="693"/>
      <c r="V5" s="694"/>
      <c r="W5" s="695"/>
      <c r="X5" s="695"/>
    </row>
    <row r="6" spans="1:35" s="32" customFormat="1" ht="21.75" customHeight="1">
      <c r="A6" s="31"/>
      <c r="B6" s="696" t="s">
        <v>111</v>
      </c>
      <c r="C6" s="697">
        <v>447145</v>
      </c>
      <c r="D6" s="697">
        <v>415321</v>
      </c>
      <c r="E6" s="697">
        <v>419214</v>
      </c>
      <c r="F6" s="697">
        <v>377553</v>
      </c>
      <c r="G6" s="698">
        <v>439194</v>
      </c>
      <c r="H6" s="698">
        <v>423355</v>
      </c>
      <c r="I6" s="699">
        <v>431707</v>
      </c>
      <c r="J6" s="699">
        <v>419920</v>
      </c>
      <c r="K6" s="698">
        <v>431664</v>
      </c>
      <c r="L6" s="700">
        <v>432939</v>
      </c>
      <c r="M6" s="701">
        <v>447914</v>
      </c>
      <c r="N6" s="699">
        <v>405648</v>
      </c>
      <c r="O6" s="699">
        <v>423701</v>
      </c>
      <c r="P6" s="1284">
        <v>406050</v>
      </c>
      <c r="Q6" s="699">
        <v>370849</v>
      </c>
      <c r="R6" s="699">
        <v>366239</v>
      </c>
      <c r="S6" s="699">
        <v>353210</v>
      </c>
      <c r="T6" s="699">
        <v>337934</v>
      </c>
      <c r="U6" s="699">
        <v>364182</v>
      </c>
      <c r="V6" s="702">
        <v>408210</v>
      </c>
      <c r="W6" s="703"/>
      <c r="X6" s="704"/>
    </row>
    <row r="7" spans="1:35" s="32" customFormat="1" ht="21.75" customHeight="1">
      <c r="A7" s="31"/>
      <c r="B7" s="705" t="s">
        <v>112</v>
      </c>
      <c r="C7" s="706">
        <v>20570</v>
      </c>
      <c r="D7" s="697">
        <v>20476</v>
      </c>
      <c r="E7" s="707">
        <v>21740</v>
      </c>
      <c r="F7" s="707">
        <v>25731</v>
      </c>
      <c r="G7" s="708">
        <v>20496</v>
      </c>
      <c r="H7" s="708">
        <v>20963</v>
      </c>
      <c r="I7" s="709">
        <v>24863</v>
      </c>
      <c r="J7" s="709">
        <v>22606</v>
      </c>
      <c r="K7" s="708">
        <v>19733</v>
      </c>
      <c r="L7" s="710">
        <v>20845</v>
      </c>
      <c r="M7" s="709">
        <v>23224</v>
      </c>
      <c r="N7" s="709">
        <v>27733</v>
      </c>
      <c r="O7" s="711">
        <v>21236</v>
      </c>
      <c r="P7" s="1285">
        <v>23150</v>
      </c>
      <c r="Q7" s="709">
        <v>22576</v>
      </c>
      <c r="R7" s="708">
        <v>24271</v>
      </c>
      <c r="S7" s="708">
        <v>21829</v>
      </c>
      <c r="T7" s="708">
        <v>21604</v>
      </c>
      <c r="U7" s="708">
        <v>22159</v>
      </c>
      <c r="V7" s="712">
        <v>26221</v>
      </c>
      <c r="W7" s="703"/>
      <c r="X7" s="704"/>
    </row>
    <row r="8" spans="1:35" s="32" customFormat="1" ht="21.75" customHeight="1">
      <c r="A8" s="23"/>
      <c r="B8" s="713" t="s">
        <v>113</v>
      </c>
      <c r="C8" s="714">
        <f>SUM(C6:C7)</f>
        <v>467715</v>
      </c>
      <c r="D8" s="714">
        <v>435797</v>
      </c>
      <c r="E8" s="715">
        <v>440955</v>
      </c>
      <c r="F8" s="715">
        <v>403283</v>
      </c>
      <c r="G8" s="715">
        <v>459690</v>
      </c>
      <c r="H8" s="715">
        <v>444318</v>
      </c>
      <c r="I8" s="716">
        <v>456570</v>
      </c>
      <c r="J8" s="716">
        <v>442526</v>
      </c>
      <c r="K8" s="715">
        <v>451397</v>
      </c>
      <c r="L8" s="716">
        <v>453784</v>
      </c>
      <c r="M8" s="716">
        <v>471139</v>
      </c>
      <c r="N8" s="716">
        <v>433381</v>
      </c>
      <c r="O8" s="716">
        <v>444937</v>
      </c>
      <c r="P8" s="1286">
        <v>429201</v>
      </c>
      <c r="Q8" s="716">
        <v>393425</v>
      </c>
      <c r="R8" s="715">
        <v>390509</v>
      </c>
      <c r="S8" s="715">
        <v>375039</v>
      </c>
      <c r="T8" s="715">
        <v>359539</v>
      </c>
      <c r="U8" s="715">
        <v>386340</v>
      </c>
      <c r="V8" s="717">
        <v>434431</v>
      </c>
      <c r="W8" s="718"/>
      <c r="X8" s="719"/>
    </row>
    <row r="9" spans="1:35" s="32" customFormat="1" ht="21.75" customHeight="1">
      <c r="A9" s="31"/>
      <c r="B9" s="713" t="s">
        <v>114</v>
      </c>
      <c r="C9" s="714">
        <v>-419438</v>
      </c>
      <c r="D9" s="714">
        <v>-389004</v>
      </c>
      <c r="E9" s="715">
        <v>-394372</v>
      </c>
      <c r="F9" s="715">
        <v>-357690</v>
      </c>
      <c r="G9" s="715">
        <v>-409736</v>
      </c>
      <c r="H9" s="715">
        <v>-394805</v>
      </c>
      <c r="I9" s="716">
        <v>-403073</v>
      </c>
      <c r="J9" s="716">
        <v>-397268</v>
      </c>
      <c r="K9" s="715">
        <v>-404168</v>
      </c>
      <c r="L9" s="716">
        <v>-404820</v>
      </c>
      <c r="M9" s="716">
        <v>-418902</v>
      </c>
      <c r="N9" s="716">
        <v>-384123</v>
      </c>
      <c r="O9" s="716">
        <v>-399419</v>
      </c>
      <c r="P9" s="1286">
        <v>-382997</v>
      </c>
      <c r="Q9" s="716">
        <v>-351993</v>
      </c>
      <c r="R9" s="716">
        <v>-342924</v>
      </c>
      <c r="S9" s="716">
        <v>-328216</v>
      </c>
      <c r="T9" s="716">
        <v>-314573</v>
      </c>
      <c r="U9" s="716">
        <v>-336052</v>
      </c>
      <c r="V9" s="717">
        <v>-375823</v>
      </c>
      <c r="W9" s="718"/>
      <c r="X9" s="719"/>
    </row>
    <row r="10" spans="1:35" s="32" customFormat="1" ht="21.75" customHeight="1">
      <c r="A10" s="23"/>
      <c r="B10" s="713" t="s">
        <v>115</v>
      </c>
      <c r="C10" s="714">
        <v>48276</v>
      </c>
      <c r="D10" s="714">
        <v>46794</v>
      </c>
      <c r="E10" s="715">
        <v>46583</v>
      </c>
      <c r="F10" s="715">
        <v>45592</v>
      </c>
      <c r="G10" s="715">
        <v>49954</v>
      </c>
      <c r="H10" s="715">
        <v>49512</v>
      </c>
      <c r="I10" s="716">
        <v>53497</v>
      </c>
      <c r="J10" s="716">
        <v>45258</v>
      </c>
      <c r="K10" s="715">
        <v>47229</v>
      </c>
      <c r="L10" s="716">
        <v>48964</v>
      </c>
      <c r="M10" s="716">
        <v>52236</v>
      </c>
      <c r="N10" s="716">
        <v>49259</v>
      </c>
      <c r="O10" s="716">
        <v>45517</v>
      </c>
      <c r="P10" s="1286">
        <v>46205</v>
      </c>
      <c r="Q10" s="716">
        <v>41431</v>
      </c>
      <c r="R10" s="715">
        <v>47586</v>
      </c>
      <c r="S10" s="715">
        <v>46823</v>
      </c>
      <c r="T10" s="715">
        <v>44965</v>
      </c>
      <c r="U10" s="715">
        <v>50288</v>
      </c>
      <c r="V10" s="717">
        <v>58609</v>
      </c>
      <c r="W10" s="718"/>
      <c r="X10" s="719"/>
    </row>
    <row r="11" spans="1:35" s="23" customFormat="1" ht="21.75" customHeight="1">
      <c r="B11" s="720" t="s">
        <v>116</v>
      </c>
      <c r="C11" s="721">
        <v>-38489</v>
      </c>
      <c r="D11" s="721">
        <v>-36989</v>
      </c>
      <c r="E11" s="722">
        <v>-38573</v>
      </c>
      <c r="F11" s="722">
        <v>-37040</v>
      </c>
      <c r="G11" s="723">
        <v>-38017</v>
      </c>
      <c r="H11" s="723">
        <v>-38623</v>
      </c>
      <c r="I11" s="724">
        <v>-41020</v>
      </c>
      <c r="J11" s="724">
        <v>-33968</v>
      </c>
      <c r="K11" s="723">
        <v>-37995</v>
      </c>
      <c r="L11" s="724">
        <v>-38652</v>
      </c>
      <c r="M11" s="724">
        <v>-40233</v>
      </c>
      <c r="N11" s="724">
        <v>-32859</v>
      </c>
      <c r="O11" s="725">
        <v>-38707</v>
      </c>
      <c r="P11" s="1287">
        <v>-38157</v>
      </c>
      <c r="Q11" s="724">
        <v>-38877</v>
      </c>
      <c r="R11" s="722">
        <v>-38675</v>
      </c>
      <c r="S11" s="722">
        <v>-37686</v>
      </c>
      <c r="T11" s="722">
        <v>-36908</v>
      </c>
      <c r="U11" s="722">
        <v>-37366</v>
      </c>
      <c r="V11" s="726">
        <v>-41078</v>
      </c>
      <c r="W11" s="727"/>
      <c r="X11" s="704"/>
    </row>
    <row r="12" spans="1:35" s="23" customFormat="1" ht="21.75" customHeight="1">
      <c r="B12" s="297" t="s">
        <v>117</v>
      </c>
      <c r="C12" s="728">
        <v>-767</v>
      </c>
      <c r="D12" s="728">
        <v>597</v>
      </c>
      <c r="E12" s="729">
        <v>-430</v>
      </c>
      <c r="F12" s="729">
        <v>-10060</v>
      </c>
      <c r="G12" s="730">
        <v>-752</v>
      </c>
      <c r="H12" s="730">
        <v>-753</v>
      </c>
      <c r="I12" s="731">
        <v>-2682</v>
      </c>
      <c r="J12" s="731">
        <v>-18711</v>
      </c>
      <c r="K12" s="730">
        <v>599</v>
      </c>
      <c r="L12" s="732">
        <v>-1276</v>
      </c>
      <c r="M12" s="731">
        <v>-838</v>
      </c>
      <c r="N12" s="731">
        <v>-12883</v>
      </c>
      <c r="O12" s="733">
        <v>1150</v>
      </c>
      <c r="P12" s="1288">
        <v>504</v>
      </c>
      <c r="Q12" s="731">
        <v>8134</v>
      </c>
      <c r="R12" s="731">
        <v>-6869</v>
      </c>
      <c r="S12" s="731">
        <v>-557</v>
      </c>
      <c r="T12" s="731">
        <v>-423</v>
      </c>
      <c r="U12" s="731">
        <v>5234</v>
      </c>
      <c r="V12" s="734">
        <v>-283</v>
      </c>
      <c r="W12" s="718"/>
      <c r="X12" s="719"/>
    </row>
    <row r="13" spans="1:35" s="23" customFormat="1" ht="21.75" customHeight="1">
      <c r="B13" s="735" t="s">
        <v>118</v>
      </c>
      <c r="C13" s="736">
        <v>110</v>
      </c>
      <c r="D13" s="736">
        <v>823</v>
      </c>
      <c r="E13" s="736">
        <v>237</v>
      </c>
      <c r="F13" s="736">
        <v>1039</v>
      </c>
      <c r="G13" s="737">
        <v>-110</v>
      </c>
      <c r="H13" s="737">
        <v>38</v>
      </c>
      <c r="I13" s="738">
        <v>562</v>
      </c>
      <c r="J13" s="738">
        <v>5642</v>
      </c>
      <c r="K13" s="737">
        <v>295</v>
      </c>
      <c r="L13" s="739">
        <v>237</v>
      </c>
      <c r="M13" s="738">
        <v>-83</v>
      </c>
      <c r="N13" s="738">
        <v>609</v>
      </c>
      <c r="O13" s="738">
        <v>375</v>
      </c>
      <c r="P13" s="1289">
        <v>210</v>
      </c>
      <c r="Q13" s="738">
        <v>655</v>
      </c>
      <c r="R13" s="738">
        <v>258</v>
      </c>
      <c r="S13" s="738">
        <v>5</v>
      </c>
      <c r="T13" s="738">
        <v>10</v>
      </c>
      <c r="U13" s="738">
        <v>4812</v>
      </c>
      <c r="V13" s="740">
        <v>-30</v>
      </c>
      <c r="W13" s="727"/>
      <c r="X13" s="741"/>
    </row>
    <row r="14" spans="1:35" s="23" customFormat="1" ht="21.75" customHeight="1">
      <c r="B14" s="735" t="s">
        <v>119</v>
      </c>
      <c r="C14" s="737">
        <v>-334</v>
      </c>
      <c r="D14" s="737">
        <v>-485</v>
      </c>
      <c r="E14" s="736">
        <v>-1388</v>
      </c>
      <c r="F14" s="736">
        <v>-9342</v>
      </c>
      <c r="G14" s="737">
        <v>-229</v>
      </c>
      <c r="H14" s="737">
        <v>-69</v>
      </c>
      <c r="I14" s="738">
        <v>-4899</v>
      </c>
      <c r="J14" s="738">
        <v>-14264</v>
      </c>
      <c r="K14" s="737">
        <v>-181</v>
      </c>
      <c r="L14" s="739">
        <v>-176</v>
      </c>
      <c r="M14" s="738">
        <v>-60</v>
      </c>
      <c r="N14" s="738">
        <v>-17029</v>
      </c>
      <c r="O14" s="738">
        <v>-919</v>
      </c>
      <c r="P14" s="1289">
        <v>-1000</v>
      </c>
      <c r="Q14" s="738">
        <v>-7372</v>
      </c>
      <c r="R14" s="738">
        <v>-14760</v>
      </c>
      <c r="S14" s="738">
        <v>-370</v>
      </c>
      <c r="T14" s="738">
        <v>-2438</v>
      </c>
      <c r="U14" s="738">
        <v>-94</v>
      </c>
      <c r="V14" s="740">
        <v>-1716</v>
      </c>
      <c r="W14" s="727"/>
      <c r="X14" s="741"/>
    </row>
    <row r="15" spans="1:35" s="23" customFormat="1" ht="21.75" customHeight="1">
      <c r="B15" s="742" t="s">
        <v>120</v>
      </c>
      <c r="C15" s="737">
        <v>67</v>
      </c>
      <c r="D15" s="737">
        <v>26</v>
      </c>
      <c r="E15" s="736">
        <v>5</v>
      </c>
      <c r="F15" s="736">
        <v>2040</v>
      </c>
      <c r="G15" s="737">
        <v>66</v>
      </c>
      <c r="H15" s="737">
        <v>450</v>
      </c>
      <c r="I15" s="738">
        <v>627</v>
      </c>
      <c r="J15" s="738">
        <v>523</v>
      </c>
      <c r="K15" s="737">
        <v>142</v>
      </c>
      <c r="L15" s="739">
        <v>395</v>
      </c>
      <c r="M15" s="738">
        <v>227</v>
      </c>
      <c r="N15" s="738">
        <v>994</v>
      </c>
      <c r="O15" s="738">
        <v>370</v>
      </c>
      <c r="P15" s="1289">
        <v>886</v>
      </c>
      <c r="Q15" s="738">
        <v>10612</v>
      </c>
      <c r="R15" s="738">
        <v>1041</v>
      </c>
      <c r="S15" s="738">
        <v>93</v>
      </c>
      <c r="T15" s="738">
        <v>1200</v>
      </c>
      <c r="U15" s="738">
        <v>238</v>
      </c>
      <c r="V15" s="740">
        <v>8827</v>
      </c>
      <c r="W15" s="727"/>
      <c r="X15" s="704"/>
    </row>
    <row r="16" spans="1:35" s="23" customFormat="1" ht="21.75" customHeight="1">
      <c r="B16" s="735" t="s">
        <v>121</v>
      </c>
      <c r="C16" s="737">
        <v>-175</v>
      </c>
      <c r="D16" s="737">
        <v>-205</v>
      </c>
      <c r="E16" s="736">
        <v>-277</v>
      </c>
      <c r="F16" s="736">
        <v>-2868</v>
      </c>
      <c r="G16" s="737">
        <v>-167</v>
      </c>
      <c r="H16" s="737">
        <v>-68</v>
      </c>
      <c r="I16" s="738">
        <v>235</v>
      </c>
      <c r="J16" s="738">
        <v>-2684</v>
      </c>
      <c r="K16" s="737">
        <v>-87</v>
      </c>
      <c r="L16" s="739">
        <v>-575</v>
      </c>
      <c r="M16" s="738">
        <v>17</v>
      </c>
      <c r="N16" s="738">
        <v>-1435</v>
      </c>
      <c r="O16" s="738">
        <v>-86</v>
      </c>
      <c r="P16" s="1289">
        <v>-559</v>
      </c>
      <c r="Q16" s="738">
        <v>171</v>
      </c>
      <c r="R16" s="738">
        <v>-875</v>
      </c>
      <c r="S16" s="738">
        <v>-273</v>
      </c>
      <c r="T16" s="738">
        <v>-165</v>
      </c>
      <c r="U16" s="738">
        <v>187</v>
      </c>
      <c r="V16" s="740">
        <v>-7923</v>
      </c>
      <c r="W16" s="727"/>
      <c r="X16" s="704"/>
    </row>
    <row r="17" spans="1:24" s="23" customFormat="1" ht="21.75" customHeight="1">
      <c r="B17" s="735" t="s">
        <v>122</v>
      </c>
      <c r="C17" s="737">
        <v>2939</v>
      </c>
      <c r="D17" s="737">
        <v>2585</v>
      </c>
      <c r="E17" s="736">
        <v>2259</v>
      </c>
      <c r="F17" s="736">
        <v>2919</v>
      </c>
      <c r="G17" s="737">
        <v>3054</v>
      </c>
      <c r="H17" s="737">
        <v>1533</v>
      </c>
      <c r="I17" s="738">
        <v>2153</v>
      </c>
      <c r="J17" s="738">
        <v>3689</v>
      </c>
      <c r="K17" s="737">
        <v>2280</v>
      </c>
      <c r="L17" s="739">
        <v>3833</v>
      </c>
      <c r="M17" s="738">
        <v>3636</v>
      </c>
      <c r="N17" s="738">
        <v>7444</v>
      </c>
      <c r="O17" s="738">
        <v>3041</v>
      </c>
      <c r="P17" s="1289">
        <v>2751</v>
      </c>
      <c r="Q17" s="738">
        <v>6174</v>
      </c>
      <c r="R17" s="738">
        <v>8680</v>
      </c>
      <c r="S17" s="738">
        <v>2169</v>
      </c>
      <c r="T17" s="738">
        <v>2159</v>
      </c>
      <c r="U17" s="738">
        <v>2791</v>
      </c>
      <c r="V17" s="740">
        <v>2447</v>
      </c>
      <c r="W17" s="727"/>
      <c r="X17" s="704"/>
    </row>
    <row r="18" spans="1:24" s="23" customFormat="1" ht="21.75" customHeight="1">
      <c r="B18" s="743" t="s">
        <v>123</v>
      </c>
      <c r="C18" s="744">
        <v>-3375</v>
      </c>
      <c r="D18" s="744">
        <v>-2147</v>
      </c>
      <c r="E18" s="745">
        <v>-1266</v>
      </c>
      <c r="F18" s="745">
        <v>-3848</v>
      </c>
      <c r="G18" s="744">
        <v>-3365</v>
      </c>
      <c r="H18" s="744">
        <v>-2637</v>
      </c>
      <c r="I18" s="746">
        <v>-1362</v>
      </c>
      <c r="J18" s="746">
        <v>-11616</v>
      </c>
      <c r="K18" s="744">
        <v>-1848</v>
      </c>
      <c r="L18" s="747">
        <v>-4993</v>
      </c>
      <c r="M18" s="746">
        <v>-4574</v>
      </c>
      <c r="N18" s="746">
        <v>-3467</v>
      </c>
      <c r="O18" s="748">
        <v>-1629</v>
      </c>
      <c r="P18" s="1290">
        <v>-1786</v>
      </c>
      <c r="Q18" s="746">
        <v>-2106</v>
      </c>
      <c r="R18" s="746">
        <v>-1212</v>
      </c>
      <c r="S18" s="746">
        <v>-2182</v>
      </c>
      <c r="T18" s="746">
        <v>-1188</v>
      </c>
      <c r="U18" s="746">
        <v>-2700</v>
      </c>
      <c r="V18" s="749">
        <v>-1888</v>
      </c>
      <c r="W18" s="727"/>
      <c r="X18" s="704"/>
    </row>
    <row r="19" spans="1:24" s="32" customFormat="1" ht="21.75" customHeight="1">
      <c r="A19" s="23"/>
      <c r="B19" s="750" t="s">
        <v>124</v>
      </c>
      <c r="C19" s="715">
        <v>9019</v>
      </c>
      <c r="D19" s="715">
        <v>10401</v>
      </c>
      <c r="E19" s="715">
        <v>7580</v>
      </c>
      <c r="F19" s="715">
        <v>-1507</v>
      </c>
      <c r="G19" s="715">
        <v>11184</v>
      </c>
      <c r="H19" s="715">
        <v>10136</v>
      </c>
      <c r="I19" s="716">
        <v>9796</v>
      </c>
      <c r="J19" s="716">
        <v>-7422</v>
      </c>
      <c r="K19" s="715">
        <v>9833</v>
      </c>
      <c r="L19" s="716">
        <v>9035</v>
      </c>
      <c r="M19" s="716">
        <v>11165</v>
      </c>
      <c r="N19" s="716">
        <v>3517</v>
      </c>
      <c r="O19" s="716">
        <v>7960</v>
      </c>
      <c r="P19" s="1286">
        <v>8552</v>
      </c>
      <c r="Q19" s="716">
        <v>10688</v>
      </c>
      <c r="R19" s="715">
        <v>2042</v>
      </c>
      <c r="S19" s="715">
        <v>8579</v>
      </c>
      <c r="T19" s="715">
        <v>7634</v>
      </c>
      <c r="U19" s="715">
        <v>18157</v>
      </c>
      <c r="V19" s="717">
        <v>17248</v>
      </c>
      <c r="W19" s="718"/>
      <c r="X19" s="719"/>
    </row>
    <row r="20" spans="1:24" s="23" customFormat="1" ht="21.75" customHeight="1">
      <c r="B20" s="751" t="s">
        <v>125</v>
      </c>
      <c r="C20" s="752">
        <v>2561</v>
      </c>
      <c r="D20" s="752">
        <v>1800</v>
      </c>
      <c r="E20" s="729">
        <v>2051</v>
      </c>
      <c r="F20" s="729">
        <v>1610</v>
      </c>
      <c r="G20" s="752">
        <v>2674</v>
      </c>
      <c r="H20" s="752">
        <v>1797</v>
      </c>
      <c r="I20" s="731">
        <v>2323</v>
      </c>
      <c r="J20" s="731">
        <v>2419</v>
      </c>
      <c r="K20" s="752">
        <v>2816</v>
      </c>
      <c r="L20" s="732">
        <v>1837</v>
      </c>
      <c r="M20" s="731">
        <v>2697</v>
      </c>
      <c r="N20" s="731">
        <v>2045</v>
      </c>
      <c r="O20" s="753">
        <v>3014</v>
      </c>
      <c r="P20" s="1288">
        <v>1569</v>
      </c>
      <c r="Q20" s="731">
        <v>2107</v>
      </c>
      <c r="R20" s="754">
        <v>1552</v>
      </c>
      <c r="S20" s="754">
        <v>2366</v>
      </c>
      <c r="T20" s="754">
        <v>1743</v>
      </c>
      <c r="U20" s="754">
        <v>1880</v>
      </c>
      <c r="V20" s="755">
        <v>2079</v>
      </c>
      <c r="W20" s="718"/>
      <c r="X20" s="719"/>
    </row>
    <row r="21" spans="1:24" s="23" customFormat="1" ht="21.75" customHeight="1">
      <c r="B21" s="735" t="s">
        <v>126</v>
      </c>
      <c r="C21" s="737">
        <v>1248</v>
      </c>
      <c r="D21" s="737">
        <v>1236</v>
      </c>
      <c r="E21" s="736">
        <v>1410</v>
      </c>
      <c r="F21" s="736">
        <v>1090</v>
      </c>
      <c r="G21" s="737">
        <v>1385</v>
      </c>
      <c r="H21" s="737">
        <v>1318</v>
      </c>
      <c r="I21" s="738">
        <v>1366</v>
      </c>
      <c r="J21" s="738">
        <v>1290</v>
      </c>
      <c r="K21" s="737">
        <v>1397</v>
      </c>
      <c r="L21" s="739">
        <v>1210</v>
      </c>
      <c r="M21" s="738">
        <v>1400</v>
      </c>
      <c r="N21" s="738">
        <v>853</v>
      </c>
      <c r="O21" s="738">
        <v>1196</v>
      </c>
      <c r="P21" s="1289">
        <v>938</v>
      </c>
      <c r="Q21" s="738">
        <v>1059</v>
      </c>
      <c r="R21" s="738">
        <v>700</v>
      </c>
      <c r="S21" s="738">
        <v>988</v>
      </c>
      <c r="T21" s="738">
        <v>902</v>
      </c>
      <c r="U21" s="738">
        <v>869</v>
      </c>
      <c r="V21" s="740">
        <v>1144</v>
      </c>
      <c r="W21" s="727"/>
      <c r="X21" s="704"/>
    </row>
    <row r="22" spans="1:24" s="23" customFormat="1" ht="21.75" customHeight="1">
      <c r="A22" s="31"/>
      <c r="B22" s="756" t="s">
        <v>127</v>
      </c>
      <c r="C22" s="737">
        <v>1312</v>
      </c>
      <c r="D22" s="737">
        <v>387</v>
      </c>
      <c r="E22" s="736">
        <v>597</v>
      </c>
      <c r="F22" s="736">
        <v>465</v>
      </c>
      <c r="G22" s="737">
        <v>1279</v>
      </c>
      <c r="H22" s="737">
        <v>482</v>
      </c>
      <c r="I22" s="738">
        <v>911</v>
      </c>
      <c r="J22" s="738">
        <v>1138</v>
      </c>
      <c r="K22" s="737">
        <v>1419</v>
      </c>
      <c r="L22" s="739">
        <v>585</v>
      </c>
      <c r="M22" s="738">
        <v>1237</v>
      </c>
      <c r="N22" s="738">
        <v>1215</v>
      </c>
      <c r="O22" s="738">
        <v>1793</v>
      </c>
      <c r="P22" s="1289">
        <v>656</v>
      </c>
      <c r="Q22" s="738">
        <v>1048</v>
      </c>
      <c r="R22" s="738">
        <v>852</v>
      </c>
      <c r="S22" s="738">
        <v>1378</v>
      </c>
      <c r="T22" s="738">
        <v>841</v>
      </c>
      <c r="U22" s="738">
        <v>1011</v>
      </c>
      <c r="V22" s="740">
        <v>935</v>
      </c>
      <c r="W22" s="727"/>
      <c r="X22" s="704"/>
    </row>
    <row r="23" spans="1:24" s="23" customFormat="1" ht="21.75" customHeight="1">
      <c r="A23" s="31"/>
      <c r="B23" s="756" t="s">
        <v>128</v>
      </c>
      <c r="C23" s="737" t="s">
        <v>22</v>
      </c>
      <c r="D23" s="737">
        <v>177</v>
      </c>
      <c r="E23" s="736">
        <v>45</v>
      </c>
      <c r="F23" s="736">
        <v>54</v>
      </c>
      <c r="G23" s="737">
        <v>10</v>
      </c>
      <c r="H23" s="737">
        <v>-3</v>
      </c>
      <c r="I23" s="738">
        <v>46</v>
      </c>
      <c r="J23" s="738">
        <v>-10</v>
      </c>
      <c r="K23" s="737" t="str">
        <f>B37</f>
        <v>※2　2017年度以前の金額は、従前開示しておりました「関係会社売却益」を表示しております。</v>
      </c>
      <c r="L23" s="739">
        <v>41</v>
      </c>
      <c r="M23" s="738">
        <v>60</v>
      </c>
      <c r="N23" s="738">
        <v>-23</v>
      </c>
      <c r="O23" s="738">
        <v>24</v>
      </c>
      <c r="P23" s="1289">
        <v>-24</v>
      </c>
      <c r="Q23" s="738" t="s">
        <v>22</v>
      </c>
      <c r="R23" s="699" t="s">
        <v>22</v>
      </c>
      <c r="S23" s="699" t="s">
        <v>22</v>
      </c>
      <c r="T23" s="699" t="s">
        <v>22</v>
      </c>
      <c r="U23" s="699" t="s">
        <v>22</v>
      </c>
      <c r="V23" s="702" t="s">
        <v>22</v>
      </c>
      <c r="W23" s="727"/>
      <c r="X23" s="704"/>
    </row>
    <row r="24" spans="1:24" s="23" customFormat="1" ht="21.75" customHeight="1">
      <c r="A24" s="31"/>
      <c r="B24" s="751" t="s">
        <v>131</v>
      </c>
      <c r="C24" s="757">
        <v>-5570</v>
      </c>
      <c r="D24" s="757">
        <v>-5379</v>
      </c>
      <c r="E24" s="758">
        <v>-5258</v>
      </c>
      <c r="F24" s="758">
        <v>-5040</v>
      </c>
      <c r="G24" s="757">
        <v>-5151</v>
      </c>
      <c r="H24" s="757">
        <v>-5043</v>
      </c>
      <c r="I24" s="759">
        <v>-4945</v>
      </c>
      <c r="J24" s="759">
        <v>-4716</v>
      </c>
      <c r="K24" s="757">
        <v>-5070</v>
      </c>
      <c r="L24" s="760">
        <v>-5173</v>
      </c>
      <c r="M24" s="759">
        <v>-4941</v>
      </c>
      <c r="N24" s="759">
        <v>-3791</v>
      </c>
      <c r="O24" s="761">
        <v>-4421</v>
      </c>
      <c r="P24" s="1291">
        <v>-4160</v>
      </c>
      <c r="Q24" s="759">
        <v>-4181</v>
      </c>
      <c r="R24" s="762">
        <v>-3617</v>
      </c>
      <c r="S24" s="762">
        <v>-3931</v>
      </c>
      <c r="T24" s="762">
        <v>-3562</v>
      </c>
      <c r="U24" s="762">
        <v>-3302</v>
      </c>
      <c r="V24" s="763">
        <v>-3610</v>
      </c>
      <c r="W24" s="764"/>
      <c r="X24" s="719"/>
    </row>
    <row r="25" spans="1:24" s="23" customFormat="1" ht="21.75" customHeight="1">
      <c r="A25" s="31"/>
      <c r="B25" s="756" t="s">
        <v>132</v>
      </c>
      <c r="C25" s="737">
        <v>-5543</v>
      </c>
      <c r="D25" s="737">
        <v>-5406</v>
      </c>
      <c r="E25" s="736">
        <v>-5258</v>
      </c>
      <c r="F25" s="736">
        <v>-5040</v>
      </c>
      <c r="G25" s="737">
        <v>-5151</v>
      </c>
      <c r="H25" s="737">
        <v>-5043</v>
      </c>
      <c r="I25" s="738">
        <v>-4945</v>
      </c>
      <c r="J25" s="738">
        <v>-4716</v>
      </c>
      <c r="K25" s="737">
        <v>-5065</v>
      </c>
      <c r="L25" s="739">
        <v>-5178</v>
      </c>
      <c r="M25" s="738">
        <v>-4941</v>
      </c>
      <c r="N25" s="738">
        <v>-3791</v>
      </c>
      <c r="O25" s="738">
        <v>-4421</v>
      </c>
      <c r="P25" s="1289">
        <v>-4156</v>
      </c>
      <c r="Q25" s="738">
        <v>-4173</v>
      </c>
      <c r="R25" s="738">
        <v>-3566</v>
      </c>
      <c r="S25" s="738">
        <v>-3877</v>
      </c>
      <c r="T25" s="738">
        <v>-3589</v>
      </c>
      <c r="U25" s="738">
        <v>-3304</v>
      </c>
      <c r="V25" s="740">
        <v>-3612</v>
      </c>
      <c r="W25" s="727"/>
      <c r="X25" s="704"/>
    </row>
    <row r="26" spans="1:24" s="23" customFormat="1" ht="21.75" customHeight="1">
      <c r="A26" s="33"/>
      <c r="B26" s="765" t="s">
        <v>133</v>
      </c>
      <c r="C26" s="744">
        <v>-26</v>
      </c>
      <c r="D26" s="744">
        <v>26</v>
      </c>
      <c r="E26" s="766" t="s">
        <v>22</v>
      </c>
      <c r="F26" s="766" t="s">
        <v>22</v>
      </c>
      <c r="G26" s="744" t="s">
        <v>22</v>
      </c>
      <c r="H26" s="744" t="s">
        <v>22</v>
      </c>
      <c r="I26" s="748" t="s">
        <v>22</v>
      </c>
      <c r="J26" s="748" t="s">
        <v>22</v>
      </c>
      <c r="K26" s="744">
        <v>-5</v>
      </c>
      <c r="L26" s="747">
        <v>5</v>
      </c>
      <c r="M26" s="746" t="s">
        <v>22</v>
      </c>
      <c r="N26" s="748" t="s">
        <v>22</v>
      </c>
      <c r="O26" s="748" t="s">
        <v>22</v>
      </c>
      <c r="P26" s="1290">
        <v>-3</v>
      </c>
      <c r="Q26" s="746">
        <v>-9</v>
      </c>
      <c r="R26" s="746">
        <v>-51</v>
      </c>
      <c r="S26" s="746">
        <v>-54</v>
      </c>
      <c r="T26" s="746">
        <v>28</v>
      </c>
      <c r="U26" s="746">
        <v>2</v>
      </c>
      <c r="V26" s="749">
        <v>2</v>
      </c>
      <c r="W26" s="727"/>
      <c r="X26" s="704"/>
    </row>
    <row r="27" spans="1:24" s="32" customFormat="1" ht="21.75" customHeight="1">
      <c r="A27" s="33"/>
      <c r="B27" s="750" t="s">
        <v>134</v>
      </c>
      <c r="C27" s="715">
        <v>3776</v>
      </c>
      <c r="D27" s="715">
        <v>2778</v>
      </c>
      <c r="E27" s="715">
        <v>870</v>
      </c>
      <c r="F27" s="715">
        <v>8360</v>
      </c>
      <c r="G27" s="715">
        <v>5258</v>
      </c>
      <c r="H27" s="715">
        <v>5445</v>
      </c>
      <c r="I27" s="716">
        <v>4319</v>
      </c>
      <c r="J27" s="716">
        <v>15957</v>
      </c>
      <c r="K27" s="715">
        <v>7284</v>
      </c>
      <c r="L27" s="716">
        <v>7753</v>
      </c>
      <c r="M27" s="716">
        <v>7484</v>
      </c>
      <c r="N27" s="716">
        <v>6092</v>
      </c>
      <c r="O27" s="716">
        <v>8511</v>
      </c>
      <c r="P27" s="1286">
        <v>6702</v>
      </c>
      <c r="Q27" s="716">
        <v>4061</v>
      </c>
      <c r="R27" s="716">
        <v>3889</v>
      </c>
      <c r="S27" s="716">
        <v>2570</v>
      </c>
      <c r="T27" s="716">
        <v>4116</v>
      </c>
      <c r="U27" s="716">
        <v>3499</v>
      </c>
      <c r="V27" s="717">
        <v>2488</v>
      </c>
      <c r="W27" s="718"/>
      <c r="X27" s="767"/>
    </row>
    <row r="28" spans="1:24" s="32" customFormat="1" ht="21.75" customHeight="1">
      <c r="A28" s="23"/>
      <c r="B28" s="750" t="s">
        <v>220</v>
      </c>
      <c r="C28" s="715">
        <v>9787</v>
      </c>
      <c r="D28" s="715">
        <v>9599</v>
      </c>
      <c r="E28" s="715">
        <v>5244</v>
      </c>
      <c r="F28" s="715">
        <v>3422</v>
      </c>
      <c r="G28" s="715">
        <v>13966</v>
      </c>
      <c r="H28" s="715">
        <v>12335</v>
      </c>
      <c r="I28" s="716">
        <v>11492</v>
      </c>
      <c r="J28" s="716">
        <v>6240</v>
      </c>
      <c r="K28" s="715">
        <v>14864</v>
      </c>
      <c r="L28" s="716">
        <v>13451</v>
      </c>
      <c r="M28" s="716">
        <v>16407</v>
      </c>
      <c r="N28" s="716">
        <v>7862</v>
      </c>
      <c r="O28" s="716">
        <v>15065</v>
      </c>
      <c r="P28" s="1286">
        <v>12663</v>
      </c>
      <c r="Q28" s="716">
        <v>12674</v>
      </c>
      <c r="R28" s="716">
        <v>3867</v>
      </c>
      <c r="S28" s="716">
        <v>9584</v>
      </c>
      <c r="T28" s="716">
        <v>9932</v>
      </c>
      <c r="U28" s="716">
        <v>20234</v>
      </c>
      <c r="V28" s="717">
        <v>18205</v>
      </c>
      <c r="W28" s="718"/>
      <c r="X28" s="767"/>
    </row>
    <row r="29" spans="1:24" s="32" customFormat="1" ht="21.75" customHeight="1">
      <c r="A29" s="31"/>
      <c r="B29" s="751" t="s">
        <v>136</v>
      </c>
      <c r="C29" s="752">
        <v>-1746</v>
      </c>
      <c r="D29" s="752">
        <v>-2632</v>
      </c>
      <c r="E29" s="715">
        <v>-4749</v>
      </c>
      <c r="F29" s="715">
        <v>-1931</v>
      </c>
      <c r="G29" s="752">
        <v>-4712</v>
      </c>
      <c r="H29" s="752">
        <v>-4710</v>
      </c>
      <c r="I29" s="716">
        <v>-3681</v>
      </c>
      <c r="J29" s="716">
        <v>1154</v>
      </c>
      <c r="K29" s="752">
        <v>-4746</v>
      </c>
      <c r="L29" s="716">
        <v>-3640</v>
      </c>
      <c r="M29" s="716">
        <v>-5289</v>
      </c>
      <c r="N29" s="716">
        <v>-1258</v>
      </c>
      <c r="O29" s="753">
        <v>-3184</v>
      </c>
      <c r="P29" s="1286">
        <v>-1592</v>
      </c>
      <c r="Q29" s="716">
        <v>-2026</v>
      </c>
      <c r="R29" s="716">
        <v>-980</v>
      </c>
      <c r="S29" s="716">
        <v>-348</v>
      </c>
      <c r="T29" s="716">
        <v>-2406</v>
      </c>
      <c r="U29" s="716">
        <v>-4757</v>
      </c>
      <c r="V29" s="717">
        <v>-6368</v>
      </c>
      <c r="W29" s="718"/>
      <c r="X29" s="719"/>
    </row>
    <row r="30" spans="1:24" s="23" customFormat="1" ht="21.75" customHeight="1">
      <c r="B30" s="768" t="s">
        <v>221</v>
      </c>
      <c r="C30" s="715">
        <v>8040</v>
      </c>
      <c r="D30" s="715">
        <v>6967</v>
      </c>
      <c r="E30" s="715">
        <v>496</v>
      </c>
      <c r="F30" s="715">
        <v>1490</v>
      </c>
      <c r="G30" s="715">
        <v>9254</v>
      </c>
      <c r="H30" s="715">
        <v>7625</v>
      </c>
      <c r="I30" s="716">
        <v>7811</v>
      </c>
      <c r="J30" s="716">
        <v>7393</v>
      </c>
      <c r="K30" s="715">
        <v>10117</v>
      </c>
      <c r="L30" s="716">
        <v>9811</v>
      </c>
      <c r="M30" s="716">
        <v>11118</v>
      </c>
      <c r="N30" s="716">
        <v>6604</v>
      </c>
      <c r="O30" s="716">
        <v>11880</v>
      </c>
      <c r="P30" s="1286">
        <v>11071</v>
      </c>
      <c r="Q30" s="716">
        <v>10649</v>
      </c>
      <c r="R30" s="716">
        <v>2886</v>
      </c>
      <c r="S30" s="716">
        <v>9236</v>
      </c>
      <c r="T30" s="716">
        <v>7525</v>
      </c>
      <c r="U30" s="716">
        <v>15477</v>
      </c>
      <c r="V30" s="717">
        <v>11837</v>
      </c>
      <c r="W30" s="767"/>
    </row>
    <row r="31" spans="1:24" s="23" customFormat="1" ht="21.75" customHeight="1">
      <c r="B31" s="769" t="s">
        <v>222</v>
      </c>
      <c r="C31" s="728"/>
      <c r="D31" s="728"/>
      <c r="E31" s="770"/>
      <c r="F31" s="770"/>
      <c r="G31" s="730"/>
      <c r="H31" s="730"/>
      <c r="I31" s="771"/>
      <c r="J31" s="771"/>
      <c r="K31" s="730"/>
      <c r="L31" s="772"/>
      <c r="M31" s="771"/>
      <c r="N31" s="771"/>
      <c r="O31" s="733"/>
      <c r="P31" s="1292"/>
      <c r="Q31" s="771"/>
      <c r="R31" s="773"/>
      <c r="S31" s="773"/>
      <c r="T31" s="773"/>
      <c r="U31" s="773"/>
      <c r="V31" s="774"/>
      <c r="W31" s="775"/>
    </row>
    <row r="32" spans="1:24" s="23" customFormat="1" ht="21.75" customHeight="1">
      <c r="A32" s="32"/>
      <c r="B32" s="776" t="s">
        <v>139</v>
      </c>
      <c r="C32" s="777">
        <v>6977</v>
      </c>
      <c r="D32" s="777">
        <v>5413</v>
      </c>
      <c r="E32" s="777">
        <v>36</v>
      </c>
      <c r="F32" s="777">
        <v>1022</v>
      </c>
      <c r="G32" s="778">
        <v>7944</v>
      </c>
      <c r="H32" s="778">
        <v>6050</v>
      </c>
      <c r="I32" s="779">
        <v>6861</v>
      </c>
      <c r="J32" s="779">
        <v>6395</v>
      </c>
      <c r="K32" s="778">
        <v>8891</v>
      </c>
      <c r="L32" s="780">
        <v>7845</v>
      </c>
      <c r="M32" s="779">
        <v>10470</v>
      </c>
      <c r="N32" s="779">
        <v>5869</v>
      </c>
      <c r="O32" s="779">
        <v>10598</v>
      </c>
      <c r="P32" s="1293">
        <v>10014</v>
      </c>
      <c r="Q32" s="779">
        <v>11596</v>
      </c>
      <c r="R32" s="778">
        <v>4318</v>
      </c>
      <c r="S32" s="778">
        <v>8420</v>
      </c>
      <c r="T32" s="778">
        <v>6939</v>
      </c>
      <c r="U32" s="778">
        <v>14723</v>
      </c>
      <c r="V32" s="781">
        <v>10678</v>
      </c>
      <c r="W32" s="719"/>
    </row>
    <row r="33" spans="1:36" s="32" customFormat="1" ht="21.75" customHeight="1" thickBot="1">
      <c r="A33" s="23"/>
      <c r="B33" s="782" t="s">
        <v>140</v>
      </c>
      <c r="C33" s="783">
        <v>1063</v>
      </c>
      <c r="D33" s="783">
        <v>1554</v>
      </c>
      <c r="E33" s="784">
        <v>459</v>
      </c>
      <c r="F33" s="784">
        <v>468</v>
      </c>
      <c r="G33" s="784">
        <v>1309</v>
      </c>
      <c r="H33" s="784">
        <v>1576</v>
      </c>
      <c r="I33" s="746">
        <v>950</v>
      </c>
      <c r="J33" s="746">
        <v>998</v>
      </c>
      <c r="K33" s="784">
        <v>1226</v>
      </c>
      <c r="L33" s="747">
        <v>1965</v>
      </c>
      <c r="M33" s="746">
        <v>649</v>
      </c>
      <c r="N33" s="746">
        <v>735</v>
      </c>
      <c r="O33" s="785">
        <v>1282</v>
      </c>
      <c r="P33" s="1290">
        <v>1057</v>
      </c>
      <c r="Q33" s="746">
        <v>-947</v>
      </c>
      <c r="R33" s="784">
        <v>-1431</v>
      </c>
      <c r="S33" s="784">
        <v>816</v>
      </c>
      <c r="T33" s="784">
        <v>586</v>
      </c>
      <c r="U33" s="784">
        <v>753</v>
      </c>
      <c r="V33" s="786">
        <v>1159</v>
      </c>
      <c r="W33" s="704"/>
    </row>
    <row r="34" spans="1:36" s="23" customFormat="1" ht="18.75" thickTop="1">
      <c r="A34" s="8"/>
      <c r="B34" s="787" t="s">
        <v>141</v>
      </c>
      <c r="C34" s="788">
        <v>1010607</v>
      </c>
      <c r="D34" s="788">
        <v>949220</v>
      </c>
      <c r="E34" s="789">
        <v>992693</v>
      </c>
      <c r="F34" s="789">
        <v>981936</v>
      </c>
      <c r="G34" s="790">
        <v>1007422</v>
      </c>
      <c r="H34" s="790">
        <v>994736</v>
      </c>
      <c r="I34" s="791">
        <v>1060070</v>
      </c>
      <c r="J34" s="791">
        <v>984349</v>
      </c>
      <c r="K34" s="790">
        <v>946862</v>
      </c>
      <c r="L34" s="791">
        <v>997974</v>
      </c>
      <c r="M34" s="791">
        <v>1068728</v>
      </c>
      <c r="N34" s="791">
        <v>1091731</v>
      </c>
      <c r="O34" s="792">
        <v>1030091</v>
      </c>
      <c r="P34" s="1294">
        <v>985816</v>
      </c>
      <c r="Q34" s="791">
        <v>1008540</v>
      </c>
      <c r="R34" s="789">
        <v>982202</v>
      </c>
      <c r="S34" s="789">
        <v>896291</v>
      </c>
      <c r="T34" s="789">
        <v>880383</v>
      </c>
      <c r="U34" s="789">
        <v>972622</v>
      </c>
      <c r="V34" s="793">
        <v>996253</v>
      </c>
      <c r="W34" s="719"/>
    </row>
    <row r="35" spans="1:36" s="23" customFormat="1" ht="16.5">
      <c r="A35" s="8"/>
      <c r="B35" s="794"/>
      <c r="C35" s="795"/>
      <c r="D35" s="795"/>
      <c r="E35" s="795"/>
      <c r="F35" s="795"/>
      <c r="G35" s="795"/>
      <c r="H35" s="795"/>
      <c r="I35" s="795"/>
      <c r="J35" s="795"/>
      <c r="K35" s="795"/>
      <c r="L35" s="795"/>
      <c r="M35" s="795"/>
      <c r="N35" s="795"/>
      <c r="O35" s="795"/>
      <c r="P35" s="1295"/>
      <c r="Q35" s="795"/>
      <c r="R35" s="795"/>
      <c r="S35" s="795"/>
      <c r="T35" s="795"/>
      <c r="U35" s="795"/>
      <c r="V35" s="795"/>
      <c r="AJ35" s="30"/>
    </row>
    <row r="36" spans="1:36" s="32" customFormat="1" ht="21.75" customHeight="1">
      <c r="A36" s="796"/>
      <c r="B36" s="797" t="s">
        <v>223</v>
      </c>
      <c r="C36" s="798"/>
      <c r="D36" s="798"/>
      <c r="E36" s="798"/>
      <c r="F36" s="798"/>
      <c r="G36" s="798"/>
      <c r="H36" s="798"/>
      <c r="I36" s="798"/>
      <c r="J36" s="798"/>
      <c r="K36" s="1063"/>
      <c r="L36" s="1063"/>
      <c r="M36" s="1063"/>
      <c r="N36" s="1063"/>
      <c r="O36" s="1063"/>
      <c r="P36" s="1296"/>
      <c r="Q36" s="1063"/>
      <c r="R36" s="1063"/>
      <c r="S36" s="1063"/>
      <c r="T36" s="1063"/>
      <c r="U36" s="1063"/>
      <c r="V36" s="1063"/>
      <c r="AJ36" s="30"/>
    </row>
    <row r="37" spans="1:36" s="32" customFormat="1" ht="21.75" customHeight="1">
      <c r="A37" s="8"/>
      <c r="B37" s="797" t="s">
        <v>224</v>
      </c>
      <c r="C37" s="799"/>
      <c r="D37" s="799"/>
      <c r="E37" s="799"/>
      <c r="F37" s="799"/>
      <c r="G37" s="799"/>
      <c r="H37" s="799"/>
      <c r="I37" s="799"/>
      <c r="J37" s="799"/>
      <c r="K37" s="800"/>
      <c r="L37" s="800"/>
      <c r="M37" s="800"/>
      <c r="N37" s="800"/>
      <c r="O37" s="800"/>
      <c r="P37" s="1297"/>
      <c r="Q37" s="800"/>
      <c r="R37" s="800"/>
      <c r="S37" s="800"/>
      <c r="T37" s="800"/>
      <c r="U37" s="800"/>
      <c r="V37" s="800"/>
      <c r="AJ37" s="30"/>
    </row>
    <row r="38" spans="1:36" s="32" customFormat="1" ht="21.75" customHeight="1">
      <c r="A38" s="8"/>
      <c r="B38" s="797" t="s">
        <v>225</v>
      </c>
      <c r="C38" s="799"/>
      <c r="D38" s="799"/>
      <c r="E38" s="799"/>
      <c r="F38" s="799"/>
      <c r="G38" s="799"/>
      <c r="H38" s="799"/>
      <c r="I38" s="799"/>
      <c r="J38" s="799"/>
      <c r="K38" s="800"/>
      <c r="L38" s="800"/>
      <c r="M38" s="800"/>
      <c r="N38" s="800"/>
      <c r="O38" s="800"/>
      <c r="P38" s="1297"/>
      <c r="Q38" s="800"/>
      <c r="R38" s="800"/>
      <c r="S38" s="800"/>
      <c r="T38" s="800"/>
      <c r="U38" s="800"/>
      <c r="V38" s="800"/>
      <c r="AJ38" s="30"/>
    </row>
    <row r="39" spans="1:36" ht="15">
      <c r="AJ39" s="30"/>
    </row>
    <row r="40" spans="1:36" ht="15">
      <c r="AJ40" s="30"/>
    </row>
    <row r="41" spans="1:36" ht="15">
      <c r="P41" s="1298"/>
      <c r="Q41" s="678"/>
      <c r="R41" s="678"/>
      <c r="S41" s="678"/>
      <c r="T41" s="678"/>
      <c r="U41" s="678"/>
      <c r="V41" s="982" t="s">
        <v>226</v>
      </c>
      <c r="W41" s="678"/>
      <c r="X41" s="678"/>
      <c r="Y41" s="678"/>
      <c r="Z41" s="982"/>
      <c r="AJ41" s="30"/>
    </row>
    <row r="42" spans="1:36" ht="18" customHeight="1">
      <c r="B42" s="1356"/>
      <c r="C42" s="801" t="s">
        <v>227</v>
      </c>
      <c r="D42" s="595" t="s">
        <v>227</v>
      </c>
      <c r="E42" s="595" t="s">
        <v>227</v>
      </c>
      <c r="F42" s="595" t="s">
        <v>227</v>
      </c>
      <c r="G42" s="1067" t="s">
        <v>154</v>
      </c>
      <c r="H42" s="1069" t="s">
        <v>154</v>
      </c>
      <c r="I42" s="1067" t="s">
        <v>154</v>
      </c>
      <c r="J42" s="1069" t="s">
        <v>154</v>
      </c>
      <c r="K42" s="1067" t="s">
        <v>155</v>
      </c>
      <c r="L42" s="1069" t="s">
        <v>155</v>
      </c>
      <c r="M42" s="681" t="s">
        <v>155</v>
      </c>
      <c r="N42" s="889" t="s">
        <v>228</v>
      </c>
      <c r="O42" s="1061" t="s">
        <v>229</v>
      </c>
      <c r="P42" s="1246" t="s">
        <v>229</v>
      </c>
      <c r="Q42" s="1067" t="s">
        <v>229</v>
      </c>
      <c r="R42" s="1067" t="s">
        <v>229</v>
      </c>
      <c r="S42" s="889" t="s">
        <v>230</v>
      </c>
      <c r="T42" s="1061" t="s">
        <v>230</v>
      </c>
      <c r="U42" s="933" t="s">
        <v>230</v>
      </c>
      <c r="V42" s="1128" t="s">
        <v>230</v>
      </c>
      <c r="W42" s="983"/>
      <c r="X42" s="984"/>
      <c r="Y42" s="984"/>
      <c r="Z42" s="984"/>
      <c r="AJ42" s="30"/>
    </row>
    <row r="43" spans="1:36" ht="18">
      <c r="B43" s="1357"/>
      <c r="C43" s="802" t="s">
        <v>213</v>
      </c>
      <c r="D43" s="596" t="s">
        <v>217</v>
      </c>
      <c r="E43" s="596" t="s">
        <v>218</v>
      </c>
      <c r="F43" s="596" t="s">
        <v>231</v>
      </c>
      <c r="G43" s="1068" t="s">
        <v>213</v>
      </c>
      <c r="H43" s="803" t="s">
        <v>232</v>
      </c>
      <c r="I43" s="804" t="s">
        <v>233</v>
      </c>
      <c r="J43" s="805" t="s">
        <v>192</v>
      </c>
      <c r="K43" s="804" t="s">
        <v>234</v>
      </c>
      <c r="L43" s="805" t="s">
        <v>235</v>
      </c>
      <c r="M43" s="806" t="s">
        <v>236</v>
      </c>
      <c r="N43" s="890" t="s">
        <v>231</v>
      </c>
      <c r="O43" s="880" t="s">
        <v>234</v>
      </c>
      <c r="P43" s="934" t="s">
        <v>235</v>
      </c>
      <c r="Q43" s="804" t="s">
        <v>236</v>
      </c>
      <c r="R43" s="804" t="s">
        <v>192</v>
      </c>
      <c r="S43" s="890" t="s">
        <v>237</v>
      </c>
      <c r="T43" s="880" t="s">
        <v>235</v>
      </c>
      <c r="U43" s="934" t="s">
        <v>236</v>
      </c>
      <c r="V43" s="1046" t="s">
        <v>192</v>
      </c>
      <c r="W43" s="985"/>
      <c r="X43" s="986"/>
      <c r="Y43" s="986"/>
      <c r="Z43" s="986"/>
      <c r="AJ43" s="30"/>
    </row>
    <row r="44" spans="1:36" ht="21.75" customHeight="1">
      <c r="B44" s="690" t="s">
        <v>110</v>
      </c>
      <c r="C44" s="691"/>
      <c r="D44" s="691"/>
      <c r="E44" s="691"/>
      <c r="F44" s="691"/>
      <c r="G44" s="691"/>
      <c r="H44" s="691"/>
      <c r="I44" s="691"/>
      <c r="J44" s="286"/>
      <c r="K44" s="691"/>
      <c r="L44" s="286"/>
      <c r="M44" s="692"/>
      <c r="N44" s="1144"/>
      <c r="O44" s="693"/>
      <c r="P44" s="1299"/>
      <c r="Q44" s="691"/>
      <c r="R44" s="691"/>
      <c r="S44" s="691"/>
      <c r="T44" s="286"/>
      <c r="U44" s="692"/>
      <c r="V44" s="1047"/>
      <c r="W44" s="987"/>
      <c r="X44" s="695"/>
      <c r="Y44" s="695"/>
      <c r="Z44" s="695"/>
      <c r="AJ44" s="30"/>
    </row>
    <row r="45" spans="1:36" ht="21.75" customHeight="1">
      <c r="B45" s="696" t="s">
        <v>111</v>
      </c>
      <c r="C45" s="807">
        <v>413076</v>
      </c>
      <c r="D45" s="807">
        <v>426825</v>
      </c>
      <c r="E45" s="807">
        <v>443639</v>
      </c>
      <c r="F45" s="807">
        <v>433130</v>
      </c>
      <c r="G45" s="807">
        <v>442558</v>
      </c>
      <c r="H45" s="807">
        <v>446710</v>
      </c>
      <c r="I45" s="807">
        <v>441464</v>
      </c>
      <c r="J45" s="808">
        <v>418587</v>
      </c>
      <c r="K45" s="807">
        <v>413366</v>
      </c>
      <c r="L45" s="808">
        <v>431272</v>
      </c>
      <c r="M45" s="809">
        <v>399010</v>
      </c>
      <c r="N45" s="881">
        <v>407944</v>
      </c>
      <c r="O45" s="881">
        <v>330069</v>
      </c>
      <c r="P45" s="935">
        <v>374503</v>
      </c>
      <c r="Q45" s="807">
        <v>391438</v>
      </c>
      <c r="R45" s="807">
        <v>416717</v>
      </c>
      <c r="S45" s="891">
        <v>468880</v>
      </c>
      <c r="T45" s="881">
        <f>952381-S45</f>
        <v>483501</v>
      </c>
      <c r="U45" s="935">
        <v>522741</v>
      </c>
      <c r="V45" s="1048">
        <v>523096</v>
      </c>
      <c r="W45" s="988"/>
      <c r="X45" s="989"/>
      <c r="Y45" s="989"/>
      <c r="Z45" s="989"/>
      <c r="AJ45" s="30"/>
    </row>
    <row r="46" spans="1:36" ht="21.75" customHeight="1">
      <c r="B46" s="705" t="s">
        <v>112</v>
      </c>
      <c r="C46" s="810">
        <v>19368</v>
      </c>
      <c r="D46" s="810">
        <v>24774</v>
      </c>
      <c r="E46" s="810">
        <v>25923</v>
      </c>
      <c r="F46" s="810">
        <v>29723</v>
      </c>
      <c r="G46" s="810">
        <v>25351</v>
      </c>
      <c r="H46" s="810">
        <v>27164</v>
      </c>
      <c r="I46" s="810">
        <v>27383</v>
      </c>
      <c r="J46" s="811">
        <v>26972</v>
      </c>
      <c r="K46" s="810">
        <v>24060</v>
      </c>
      <c r="L46" s="811">
        <v>25134</v>
      </c>
      <c r="M46" s="812">
        <v>25755</v>
      </c>
      <c r="N46" s="882">
        <v>28284</v>
      </c>
      <c r="O46" s="882">
        <v>19210</v>
      </c>
      <c r="P46" s="936">
        <v>20839</v>
      </c>
      <c r="Q46" s="810">
        <v>23594</v>
      </c>
      <c r="R46" s="810">
        <v>26115</v>
      </c>
      <c r="S46" s="892">
        <v>23962</v>
      </c>
      <c r="T46" s="882">
        <f>48312-S46</f>
        <v>24350</v>
      </c>
      <c r="U46" s="936">
        <v>25145</v>
      </c>
      <c r="V46" s="1049">
        <v>29077</v>
      </c>
      <c r="W46" s="988"/>
      <c r="X46" s="989"/>
      <c r="Y46" s="989"/>
      <c r="Z46" s="989"/>
      <c r="AJ46" s="30"/>
    </row>
    <row r="47" spans="1:36" ht="21.75" customHeight="1">
      <c r="B47" s="713" t="s">
        <v>113</v>
      </c>
      <c r="C47" s="813">
        <v>432445</v>
      </c>
      <c r="D47" s="813">
        <v>451599</v>
      </c>
      <c r="E47" s="813">
        <v>469562</v>
      </c>
      <c r="F47" s="813">
        <v>462853</v>
      </c>
      <c r="G47" s="813">
        <v>467910</v>
      </c>
      <c r="H47" s="813">
        <v>473873</v>
      </c>
      <c r="I47" s="813">
        <v>468847</v>
      </c>
      <c r="J47" s="814">
        <v>445560</v>
      </c>
      <c r="K47" s="813">
        <v>437426</v>
      </c>
      <c r="L47" s="814">
        <v>456406</v>
      </c>
      <c r="M47" s="815">
        <v>424766</v>
      </c>
      <c r="N47" s="883">
        <v>436227</v>
      </c>
      <c r="O47" s="883">
        <v>349280</v>
      </c>
      <c r="P47" s="937">
        <v>395342</v>
      </c>
      <c r="Q47" s="813">
        <v>415031</v>
      </c>
      <c r="R47" s="813">
        <v>442832</v>
      </c>
      <c r="S47" s="893">
        <v>492842</v>
      </c>
      <c r="T47" s="883">
        <f>1000694-S47</f>
        <v>507852</v>
      </c>
      <c r="U47" s="937">
        <v>547885</v>
      </c>
      <c r="V47" s="1108">
        <v>552173</v>
      </c>
      <c r="W47" s="990"/>
      <c r="X47" s="942"/>
      <c r="Y47" s="942"/>
      <c r="Z47" s="942"/>
      <c r="AJ47" s="30"/>
    </row>
    <row r="48" spans="1:36" ht="21.75" customHeight="1">
      <c r="B48" s="713" t="s">
        <v>114</v>
      </c>
      <c r="C48" s="813">
        <v>-380815</v>
      </c>
      <c r="D48" s="813">
        <v>-391768</v>
      </c>
      <c r="E48" s="813">
        <v>-412152</v>
      </c>
      <c r="F48" s="813">
        <v>-399343</v>
      </c>
      <c r="G48" s="813">
        <v>-408041</v>
      </c>
      <c r="H48" s="813">
        <v>-412848</v>
      </c>
      <c r="I48" s="813">
        <v>-407970</v>
      </c>
      <c r="J48" s="814">
        <v>-386374</v>
      </c>
      <c r="K48" s="813">
        <v>-382539</v>
      </c>
      <c r="L48" s="814">
        <v>-401556</v>
      </c>
      <c r="M48" s="815">
        <v>-375060</v>
      </c>
      <c r="N48" s="883">
        <v>-375175</v>
      </c>
      <c r="O48" s="883">
        <v>-310324</v>
      </c>
      <c r="P48" s="937">
        <v>-349846</v>
      </c>
      <c r="Q48" s="813">
        <v>-367010</v>
      </c>
      <c r="R48" s="813">
        <v>-387185</v>
      </c>
      <c r="S48" s="893">
        <v>-436396</v>
      </c>
      <c r="T48" s="883">
        <f>-882977-S48</f>
        <v>-446581</v>
      </c>
      <c r="U48" s="937">
        <v>-474947</v>
      </c>
      <c r="V48" s="1108">
        <v>-471509</v>
      </c>
      <c r="W48" s="990"/>
      <c r="X48" s="942"/>
      <c r="Y48" s="942"/>
      <c r="Z48" s="942"/>
      <c r="AJ48" s="30"/>
    </row>
    <row r="49" spans="2:36" ht="21.75" customHeight="1">
      <c r="B49" s="713" t="s">
        <v>115</v>
      </c>
      <c r="C49" s="813">
        <v>51629</v>
      </c>
      <c r="D49" s="813">
        <v>59831</v>
      </c>
      <c r="E49" s="813">
        <v>57410</v>
      </c>
      <c r="F49" s="813">
        <v>63510</v>
      </c>
      <c r="G49" s="813">
        <v>59868</v>
      </c>
      <c r="H49" s="813">
        <v>61025</v>
      </c>
      <c r="I49" s="813">
        <v>60878</v>
      </c>
      <c r="J49" s="814">
        <v>59185</v>
      </c>
      <c r="K49" s="813">
        <v>54887</v>
      </c>
      <c r="L49" s="814">
        <v>54850</v>
      </c>
      <c r="M49" s="815">
        <v>49706</v>
      </c>
      <c r="N49" s="883">
        <v>61051</v>
      </c>
      <c r="O49" s="883">
        <v>38955</v>
      </c>
      <c r="P49" s="937">
        <v>45497</v>
      </c>
      <c r="Q49" s="813">
        <v>48021</v>
      </c>
      <c r="R49" s="813">
        <v>55647</v>
      </c>
      <c r="S49" s="893">
        <v>56446</v>
      </c>
      <c r="T49" s="883">
        <f>117716-S49</f>
        <v>61270</v>
      </c>
      <c r="U49" s="937">
        <v>72939</v>
      </c>
      <c r="V49" s="1108">
        <v>80664</v>
      </c>
      <c r="W49" s="990"/>
      <c r="X49" s="942"/>
      <c r="Y49" s="942"/>
      <c r="Z49" s="942"/>
      <c r="AJ49" s="30"/>
    </row>
    <row r="50" spans="2:36" ht="21.75" customHeight="1">
      <c r="B50" s="720" t="s">
        <v>116</v>
      </c>
      <c r="C50" s="816">
        <v>-38454</v>
      </c>
      <c r="D50" s="816">
        <v>-40062</v>
      </c>
      <c r="E50" s="816">
        <v>-40727</v>
      </c>
      <c r="F50" s="816">
        <v>-43419</v>
      </c>
      <c r="G50" s="816">
        <v>-42726</v>
      </c>
      <c r="H50" s="816">
        <v>-42918</v>
      </c>
      <c r="I50" s="816">
        <v>-42480</v>
      </c>
      <c r="J50" s="817">
        <v>-45309</v>
      </c>
      <c r="K50" s="816">
        <v>-42821</v>
      </c>
      <c r="L50" s="817">
        <v>-42799</v>
      </c>
      <c r="M50" s="818">
        <v>-44295</v>
      </c>
      <c r="N50" s="884">
        <v>-43328</v>
      </c>
      <c r="O50" s="884">
        <v>-38818</v>
      </c>
      <c r="P50" s="938">
        <v>-40132</v>
      </c>
      <c r="Q50" s="816">
        <v>-40545</v>
      </c>
      <c r="R50" s="816">
        <v>-41585</v>
      </c>
      <c r="S50" s="894">
        <v>-41785</v>
      </c>
      <c r="T50" s="884">
        <f>-83807-S50</f>
        <v>-42022</v>
      </c>
      <c r="U50" s="938">
        <v>-46252</v>
      </c>
      <c r="V50" s="1161">
        <v>-50255</v>
      </c>
      <c r="W50" s="988"/>
      <c r="X50" s="989"/>
      <c r="Y50" s="989"/>
      <c r="Z50" s="989"/>
      <c r="AJ50" s="30"/>
    </row>
    <row r="51" spans="2:36" ht="21.75" customHeight="1">
      <c r="B51" s="297" t="s">
        <v>117</v>
      </c>
      <c r="C51" s="819">
        <v>947</v>
      </c>
      <c r="D51" s="819">
        <v>-3985</v>
      </c>
      <c r="E51" s="819">
        <v>501</v>
      </c>
      <c r="F51" s="819">
        <v>-7341</v>
      </c>
      <c r="G51" s="819">
        <v>4924</v>
      </c>
      <c r="H51" s="819">
        <v>765</v>
      </c>
      <c r="I51" s="819">
        <v>-1458</v>
      </c>
      <c r="J51" s="820">
        <v>-1755</v>
      </c>
      <c r="K51" s="819">
        <v>-132</v>
      </c>
      <c r="L51" s="820">
        <v>139</v>
      </c>
      <c r="M51" s="821">
        <v>1332</v>
      </c>
      <c r="N51" s="885">
        <v>6191</v>
      </c>
      <c r="O51" s="885">
        <v>1670</v>
      </c>
      <c r="P51" s="939">
        <v>2144</v>
      </c>
      <c r="Q51" s="819">
        <v>2131</v>
      </c>
      <c r="R51" s="819">
        <v>-7082</v>
      </c>
      <c r="S51" s="895">
        <v>1028</v>
      </c>
      <c r="T51" s="885">
        <f>1834-S51</f>
        <v>806</v>
      </c>
      <c r="U51" s="939">
        <v>-4440</v>
      </c>
      <c r="V51" s="1162">
        <v>-11178</v>
      </c>
      <c r="W51" s="990"/>
      <c r="X51" s="942"/>
      <c r="Y51" s="942"/>
      <c r="Z51" s="942"/>
      <c r="AJ51" s="30"/>
    </row>
    <row r="52" spans="2:36" ht="21.75" customHeight="1">
      <c r="B52" s="735" t="s">
        <v>118</v>
      </c>
      <c r="C52" s="822">
        <v>1</v>
      </c>
      <c r="D52" s="822">
        <v>-3</v>
      </c>
      <c r="E52" s="822">
        <v>-141</v>
      </c>
      <c r="F52" s="822">
        <v>-181</v>
      </c>
      <c r="G52" s="822">
        <v>370</v>
      </c>
      <c r="H52" s="822">
        <v>486</v>
      </c>
      <c r="I52" s="822">
        <v>99</v>
      </c>
      <c r="J52" s="823">
        <v>809</v>
      </c>
      <c r="K52" s="822">
        <v>-37</v>
      </c>
      <c r="L52" s="823">
        <v>429</v>
      </c>
      <c r="M52" s="824">
        <v>2309</v>
      </c>
      <c r="N52" s="879">
        <v>7573</v>
      </c>
      <c r="O52" s="879">
        <v>34</v>
      </c>
      <c r="P52" s="940">
        <v>2021</v>
      </c>
      <c r="Q52" s="822">
        <v>841</v>
      </c>
      <c r="R52" s="822">
        <v>-36</v>
      </c>
      <c r="S52" s="896">
        <v>26</v>
      </c>
      <c r="T52" s="879">
        <f>51-S52</f>
        <v>25</v>
      </c>
      <c r="U52" s="940">
        <v>10</v>
      </c>
      <c r="V52" s="1163">
        <v>6641</v>
      </c>
      <c r="W52" s="991"/>
      <c r="X52" s="992"/>
      <c r="Y52" s="992"/>
      <c r="Z52" s="992"/>
      <c r="AJ52" s="30"/>
    </row>
    <row r="53" spans="2:36" ht="21.75" customHeight="1">
      <c r="B53" s="735" t="s">
        <v>119</v>
      </c>
      <c r="C53" s="822">
        <v>-21</v>
      </c>
      <c r="D53" s="822">
        <v>0</v>
      </c>
      <c r="E53" s="822">
        <v>-174</v>
      </c>
      <c r="F53" s="822">
        <v>-4207</v>
      </c>
      <c r="G53" s="822">
        <v>-65</v>
      </c>
      <c r="H53" s="822">
        <v>0</v>
      </c>
      <c r="I53" s="822">
        <v>-442</v>
      </c>
      <c r="J53" s="823">
        <v>-2</v>
      </c>
      <c r="K53" s="822">
        <v>0</v>
      </c>
      <c r="L53" s="823">
        <v>-492</v>
      </c>
      <c r="M53" s="824">
        <v>0</v>
      </c>
      <c r="N53" s="879">
        <v>-2341</v>
      </c>
      <c r="O53" s="969" t="s">
        <v>238</v>
      </c>
      <c r="P53" s="1300" t="s">
        <v>238</v>
      </c>
      <c r="Q53" s="822">
        <v>-19</v>
      </c>
      <c r="R53" s="822">
        <v>-5451</v>
      </c>
      <c r="S53" s="968" t="s">
        <v>238</v>
      </c>
      <c r="T53" s="911">
        <v>-165</v>
      </c>
      <c r="U53" s="941">
        <v>-1198</v>
      </c>
      <c r="V53" s="1164">
        <v>-1274</v>
      </c>
      <c r="W53" s="993"/>
      <c r="X53" s="994"/>
      <c r="Y53" s="994"/>
      <c r="Z53" s="994"/>
      <c r="AJ53" s="30"/>
    </row>
    <row r="54" spans="2:36" ht="21.75" customHeight="1">
      <c r="B54" s="742" t="s">
        <v>120</v>
      </c>
      <c r="C54" s="807">
        <v>1100</v>
      </c>
      <c r="D54" s="807">
        <v>528</v>
      </c>
      <c r="E54" s="807">
        <v>2289</v>
      </c>
      <c r="F54" s="807">
        <v>3600</v>
      </c>
      <c r="G54" s="807">
        <v>6101</v>
      </c>
      <c r="H54" s="807">
        <v>1905</v>
      </c>
      <c r="I54" s="807">
        <v>13</v>
      </c>
      <c r="J54" s="808">
        <v>20</v>
      </c>
      <c r="K54" s="807">
        <v>30</v>
      </c>
      <c r="L54" s="808">
        <v>799</v>
      </c>
      <c r="M54" s="809">
        <v>116</v>
      </c>
      <c r="N54" s="881">
        <v>2470</v>
      </c>
      <c r="O54" s="881">
        <v>2180</v>
      </c>
      <c r="P54" s="935">
        <v>-27</v>
      </c>
      <c r="Q54" s="807">
        <v>1698</v>
      </c>
      <c r="R54" s="807">
        <v>72</v>
      </c>
      <c r="S54" s="891">
        <v>75</v>
      </c>
      <c r="T54" s="881">
        <f>2336-S54</f>
        <v>2261</v>
      </c>
      <c r="U54" s="935">
        <v>99</v>
      </c>
      <c r="V54" s="1048">
        <v>3625</v>
      </c>
      <c r="W54" s="988"/>
      <c r="X54" s="989"/>
      <c r="Y54" s="989"/>
      <c r="Z54" s="989"/>
      <c r="AJ54" s="30"/>
    </row>
    <row r="55" spans="2:36" ht="21.75" customHeight="1">
      <c r="B55" s="735" t="s">
        <v>121</v>
      </c>
      <c r="C55" s="807">
        <v>-192</v>
      </c>
      <c r="D55" s="807">
        <v>-4123</v>
      </c>
      <c r="E55" s="807">
        <v>-321</v>
      </c>
      <c r="F55" s="807">
        <v>-7211</v>
      </c>
      <c r="G55" s="807">
        <v>-891</v>
      </c>
      <c r="H55" s="807">
        <v>-1510</v>
      </c>
      <c r="I55" s="807">
        <v>-386</v>
      </c>
      <c r="J55" s="808">
        <v>-312</v>
      </c>
      <c r="K55" s="807">
        <v>-1</v>
      </c>
      <c r="L55" s="808">
        <v>-206</v>
      </c>
      <c r="M55" s="809">
        <v>1</v>
      </c>
      <c r="N55" s="881">
        <v>-339</v>
      </c>
      <c r="O55" s="881">
        <v>-4</v>
      </c>
      <c r="P55" s="935">
        <v>-60</v>
      </c>
      <c r="Q55" s="807">
        <v>-194</v>
      </c>
      <c r="R55" s="807">
        <v>-1870</v>
      </c>
      <c r="S55" s="891">
        <v>-113</v>
      </c>
      <c r="T55" s="881">
        <f>-715-S55</f>
        <v>-602</v>
      </c>
      <c r="U55" s="935">
        <v>-2902</v>
      </c>
      <c r="V55" s="1048">
        <v>-14598</v>
      </c>
      <c r="W55" s="988"/>
      <c r="X55" s="989"/>
      <c r="Y55" s="989"/>
      <c r="Z55" s="989"/>
      <c r="AJ55" s="30"/>
    </row>
    <row r="56" spans="2:36" ht="21.75" customHeight="1">
      <c r="B56" s="735" t="s">
        <v>122</v>
      </c>
      <c r="C56" s="807">
        <v>2097</v>
      </c>
      <c r="D56" s="807">
        <v>1349</v>
      </c>
      <c r="E56" s="807">
        <v>1179</v>
      </c>
      <c r="F56" s="807">
        <v>2138</v>
      </c>
      <c r="G56" s="807">
        <v>1394</v>
      </c>
      <c r="H56" s="807">
        <v>1422</v>
      </c>
      <c r="I56" s="807">
        <v>1112</v>
      </c>
      <c r="J56" s="808">
        <v>1185</v>
      </c>
      <c r="K56" s="807">
        <v>1368</v>
      </c>
      <c r="L56" s="808">
        <v>1303</v>
      </c>
      <c r="M56" s="809">
        <v>1548</v>
      </c>
      <c r="N56" s="881">
        <v>1581</v>
      </c>
      <c r="O56" s="881">
        <v>1348</v>
      </c>
      <c r="P56" s="935">
        <v>1796</v>
      </c>
      <c r="Q56" s="807">
        <v>1481</v>
      </c>
      <c r="R56" s="807">
        <v>3380</v>
      </c>
      <c r="S56" s="891">
        <v>2113</v>
      </c>
      <c r="T56" s="881">
        <f>3326-S56</f>
        <v>1213</v>
      </c>
      <c r="U56" s="935">
        <v>2420</v>
      </c>
      <c r="V56" s="1048">
        <v>1611</v>
      </c>
      <c r="W56" s="988"/>
      <c r="X56" s="989"/>
      <c r="Y56" s="989"/>
      <c r="Z56" s="989"/>
      <c r="AJ56" s="30"/>
    </row>
    <row r="57" spans="2:36" ht="21.75" customHeight="1">
      <c r="B57" s="743" t="s">
        <v>123</v>
      </c>
      <c r="C57" s="807">
        <v>-2037</v>
      </c>
      <c r="D57" s="807">
        <v>-1735</v>
      </c>
      <c r="E57" s="807">
        <v>-2333</v>
      </c>
      <c r="F57" s="807">
        <v>-1479</v>
      </c>
      <c r="G57" s="807">
        <v>-1984</v>
      </c>
      <c r="H57" s="807">
        <v>-1538</v>
      </c>
      <c r="I57" s="807">
        <v>-1854</v>
      </c>
      <c r="J57" s="808">
        <v>-3456</v>
      </c>
      <c r="K57" s="807">
        <v>-1491</v>
      </c>
      <c r="L57" s="808">
        <v>-1694</v>
      </c>
      <c r="M57" s="809">
        <v>-2642</v>
      </c>
      <c r="N57" s="881">
        <v>-2753</v>
      </c>
      <c r="O57" s="881">
        <v>-1888</v>
      </c>
      <c r="P57" s="935">
        <v>-1587</v>
      </c>
      <c r="Q57" s="807">
        <v>-1673</v>
      </c>
      <c r="R57" s="807">
        <v>-3179</v>
      </c>
      <c r="S57" s="892">
        <v>-1073</v>
      </c>
      <c r="T57" s="882">
        <f>-2999-S57</f>
        <v>-1926</v>
      </c>
      <c r="U57" s="936">
        <v>-2870</v>
      </c>
      <c r="V57" s="1049">
        <v>-7183</v>
      </c>
      <c r="W57" s="988"/>
      <c r="X57" s="989"/>
      <c r="Y57" s="989"/>
      <c r="Z57" s="989"/>
    </row>
    <row r="58" spans="2:36" ht="21.75" customHeight="1">
      <c r="B58" s="750" t="s">
        <v>124</v>
      </c>
      <c r="C58" s="813">
        <v>14122</v>
      </c>
      <c r="D58" s="813">
        <v>15783</v>
      </c>
      <c r="E58" s="813">
        <v>17184</v>
      </c>
      <c r="F58" s="813">
        <v>12749</v>
      </c>
      <c r="G58" s="965" t="s">
        <v>239</v>
      </c>
      <c r="H58" s="965" t="s">
        <v>239</v>
      </c>
      <c r="I58" s="965" t="s">
        <v>239</v>
      </c>
      <c r="J58" s="965" t="s">
        <v>239</v>
      </c>
      <c r="K58" s="965" t="s">
        <v>239</v>
      </c>
      <c r="L58" s="965" t="s">
        <v>239</v>
      </c>
      <c r="M58" s="965" t="s">
        <v>239</v>
      </c>
      <c r="N58" s="1026" t="s">
        <v>239</v>
      </c>
      <c r="O58" s="965" t="s">
        <v>239</v>
      </c>
      <c r="P58" s="1026" t="s">
        <v>239</v>
      </c>
      <c r="Q58" s="965" t="s">
        <v>239</v>
      </c>
      <c r="R58" s="965" t="s">
        <v>239</v>
      </c>
      <c r="S58" s="965" t="s">
        <v>239</v>
      </c>
      <c r="T58" s="965" t="s">
        <v>239</v>
      </c>
      <c r="U58" s="965" t="s">
        <v>239</v>
      </c>
      <c r="V58" s="1165" t="s">
        <v>239</v>
      </c>
      <c r="W58" s="995"/>
      <c r="X58" s="996"/>
      <c r="Y58" s="996"/>
      <c r="Z58" s="997"/>
    </row>
    <row r="59" spans="2:36" ht="21.75" customHeight="1">
      <c r="B59" s="751" t="s">
        <v>125</v>
      </c>
      <c r="C59" s="819">
        <v>2821</v>
      </c>
      <c r="D59" s="819">
        <v>1661</v>
      </c>
      <c r="E59" s="819">
        <v>3339</v>
      </c>
      <c r="F59" s="819">
        <v>2500</v>
      </c>
      <c r="G59" s="819">
        <v>3738</v>
      </c>
      <c r="H59" s="819">
        <v>2716</v>
      </c>
      <c r="I59" s="819">
        <v>2901</v>
      </c>
      <c r="J59" s="820">
        <v>3040</v>
      </c>
      <c r="K59" s="819">
        <v>3396</v>
      </c>
      <c r="L59" s="820">
        <v>2305</v>
      </c>
      <c r="M59" s="821">
        <v>2924</v>
      </c>
      <c r="N59" s="885">
        <v>2169</v>
      </c>
      <c r="O59" s="885">
        <v>2352</v>
      </c>
      <c r="P59" s="939">
        <v>2089</v>
      </c>
      <c r="Q59" s="819">
        <v>2140</v>
      </c>
      <c r="R59" s="819">
        <v>1925</v>
      </c>
      <c r="S59" s="897">
        <v>2681</v>
      </c>
      <c r="T59" s="912">
        <f>5365-S59</f>
        <v>2684</v>
      </c>
      <c r="U59" s="942">
        <v>4439</v>
      </c>
      <c r="V59" s="1166">
        <v>3513</v>
      </c>
      <c r="W59" s="990"/>
      <c r="X59" s="942"/>
      <c r="Y59" s="942"/>
      <c r="Z59" s="942"/>
    </row>
    <row r="60" spans="2:36" ht="21.75" customHeight="1">
      <c r="B60" s="735" t="s">
        <v>126</v>
      </c>
      <c r="C60" s="807">
        <v>1280</v>
      </c>
      <c r="D60" s="807">
        <v>1105</v>
      </c>
      <c r="E60" s="807">
        <v>1634</v>
      </c>
      <c r="F60" s="807">
        <v>1663</v>
      </c>
      <c r="G60" s="807">
        <v>1741</v>
      </c>
      <c r="H60" s="807">
        <v>1864</v>
      </c>
      <c r="I60" s="807">
        <v>1522</v>
      </c>
      <c r="J60" s="808">
        <v>1957</v>
      </c>
      <c r="K60" s="807">
        <v>1762</v>
      </c>
      <c r="L60" s="808">
        <v>1925</v>
      </c>
      <c r="M60" s="809">
        <v>1363</v>
      </c>
      <c r="N60" s="881">
        <v>1515</v>
      </c>
      <c r="O60" s="881">
        <v>1232</v>
      </c>
      <c r="P60" s="935">
        <v>1731</v>
      </c>
      <c r="Q60" s="807">
        <v>1270</v>
      </c>
      <c r="R60" s="807">
        <v>1185</v>
      </c>
      <c r="S60" s="891">
        <v>1420</v>
      </c>
      <c r="T60" s="881">
        <f>3228-S60</f>
        <v>1808</v>
      </c>
      <c r="U60" s="935">
        <v>2060</v>
      </c>
      <c r="V60" s="1048">
        <v>2137</v>
      </c>
      <c r="W60" s="988"/>
      <c r="X60" s="989"/>
      <c r="Y60" s="989"/>
      <c r="Z60" s="989"/>
    </row>
    <row r="61" spans="2:36" ht="21.75" customHeight="1">
      <c r="B61" s="756" t="s">
        <v>127</v>
      </c>
      <c r="C61" s="807">
        <v>1540</v>
      </c>
      <c r="D61" s="807">
        <v>514</v>
      </c>
      <c r="E61" s="807">
        <v>1687</v>
      </c>
      <c r="F61" s="807">
        <v>898</v>
      </c>
      <c r="G61" s="807">
        <v>1874</v>
      </c>
      <c r="H61" s="807">
        <v>757</v>
      </c>
      <c r="I61" s="807">
        <v>1494</v>
      </c>
      <c r="J61" s="808">
        <v>1042</v>
      </c>
      <c r="K61" s="807">
        <v>1634</v>
      </c>
      <c r="L61" s="808">
        <v>380</v>
      </c>
      <c r="M61" s="809">
        <v>1560</v>
      </c>
      <c r="N61" s="881">
        <v>654</v>
      </c>
      <c r="O61" s="881">
        <v>1120</v>
      </c>
      <c r="P61" s="935">
        <v>357</v>
      </c>
      <c r="Q61" s="807">
        <v>871</v>
      </c>
      <c r="R61" s="807">
        <v>686</v>
      </c>
      <c r="S61" s="891">
        <v>1213</v>
      </c>
      <c r="T61" s="881">
        <f>1936-S61</f>
        <v>723</v>
      </c>
      <c r="U61" s="935">
        <v>2141</v>
      </c>
      <c r="V61" s="1048">
        <v>986</v>
      </c>
      <c r="W61" s="988"/>
      <c r="X61" s="989"/>
      <c r="Y61" s="989"/>
      <c r="Z61" s="989"/>
    </row>
    <row r="62" spans="2:36" ht="21.75" customHeight="1">
      <c r="B62" s="756" t="s">
        <v>128</v>
      </c>
      <c r="C62" s="970" t="s">
        <v>238</v>
      </c>
      <c r="D62" s="825">
        <v>43</v>
      </c>
      <c r="E62" s="825">
        <v>17</v>
      </c>
      <c r="F62" s="825">
        <v>-60</v>
      </c>
      <c r="G62" s="807">
        <v>122</v>
      </c>
      <c r="H62" s="807">
        <v>95</v>
      </c>
      <c r="I62" s="807">
        <v>-115</v>
      </c>
      <c r="J62" s="808">
        <v>41</v>
      </c>
      <c r="K62" s="966" t="s">
        <v>238</v>
      </c>
      <c r="L62" s="966" t="s">
        <v>238</v>
      </c>
      <c r="M62" s="966" t="s">
        <v>238</v>
      </c>
      <c r="N62" s="1090" t="s">
        <v>238</v>
      </c>
      <c r="O62" s="966" t="s">
        <v>238</v>
      </c>
      <c r="P62" s="1090" t="s">
        <v>238</v>
      </c>
      <c r="Q62" s="966" t="s">
        <v>238</v>
      </c>
      <c r="R62" s="807">
        <v>53</v>
      </c>
      <c r="S62" s="891">
        <v>47</v>
      </c>
      <c r="T62" s="881">
        <f>200-S62</f>
        <v>153</v>
      </c>
      <c r="U62" s="935">
        <v>238</v>
      </c>
      <c r="V62" s="1048">
        <v>390</v>
      </c>
      <c r="W62" s="988"/>
      <c r="X62" s="989"/>
      <c r="Y62" s="998"/>
      <c r="Z62" s="998"/>
    </row>
    <row r="63" spans="2:36" ht="21.75" customHeight="1">
      <c r="B63" s="751" t="s">
        <v>131</v>
      </c>
      <c r="C63" s="826">
        <v>-3780</v>
      </c>
      <c r="D63" s="826">
        <v>-3591</v>
      </c>
      <c r="E63" s="826">
        <v>-3761</v>
      </c>
      <c r="F63" s="826">
        <v>-3742</v>
      </c>
      <c r="G63" s="827">
        <v>-4176</v>
      </c>
      <c r="H63" s="827">
        <v>-3607</v>
      </c>
      <c r="I63" s="827">
        <v>-3974</v>
      </c>
      <c r="J63" s="828">
        <v>-3533</v>
      </c>
      <c r="K63" s="827">
        <v>-3993</v>
      </c>
      <c r="L63" s="828">
        <v>-3788</v>
      </c>
      <c r="M63" s="829">
        <v>-3459</v>
      </c>
      <c r="N63" s="886">
        <v>-3716</v>
      </c>
      <c r="O63" s="886">
        <v>-3252</v>
      </c>
      <c r="P63" s="943">
        <v>-3078</v>
      </c>
      <c r="Q63" s="827">
        <v>-2939</v>
      </c>
      <c r="R63" s="827">
        <v>-2505</v>
      </c>
      <c r="S63" s="898">
        <v>-2679</v>
      </c>
      <c r="T63" s="886">
        <f>-5538-S63</f>
        <v>-2859</v>
      </c>
      <c r="U63" s="943">
        <v>-2723</v>
      </c>
      <c r="V63" s="1167">
        <v>-2949</v>
      </c>
      <c r="W63" s="990"/>
      <c r="X63" s="942"/>
      <c r="Y63" s="942"/>
      <c r="Z63" s="942"/>
    </row>
    <row r="64" spans="2:36" ht="21.75" customHeight="1">
      <c r="B64" s="756" t="s">
        <v>132</v>
      </c>
      <c r="C64" s="807">
        <v>-3780</v>
      </c>
      <c r="D64" s="807">
        <v>-3591</v>
      </c>
      <c r="E64" s="807">
        <v>-3761</v>
      </c>
      <c r="F64" s="807">
        <v>-3614</v>
      </c>
      <c r="G64" s="807">
        <v>-4176</v>
      </c>
      <c r="H64" s="807">
        <v>-3607</v>
      </c>
      <c r="I64" s="807">
        <v>-3974</v>
      </c>
      <c r="J64" s="808">
        <v>-3533</v>
      </c>
      <c r="K64" s="807">
        <v>-3887</v>
      </c>
      <c r="L64" s="808">
        <v>-3796</v>
      </c>
      <c r="M64" s="809">
        <v>-3507</v>
      </c>
      <c r="N64" s="881">
        <v>-3718</v>
      </c>
      <c r="O64" s="881">
        <v>-3213</v>
      </c>
      <c r="P64" s="935">
        <v>-3015</v>
      </c>
      <c r="Q64" s="807">
        <v>-2856</v>
      </c>
      <c r="R64" s="807">
        <v>-2690</v>
      </c>
      <c r="S64" s="891">
        <v>-2679</v>
      </c>
      <c r="T64" s="881">
        <f>-5538-S64</f>
        <v>-2859</v>
      </c>
      <c r="U64" s="935">
        <v>-2723</v>
      </c>
      <c r="V64" s="1048">
        <v>-2949</v>
      </c>
      <c r="W64" s="988"/>
      <c r="X64" s="989"/>
      <c r="Y64" s="989"/>
      <c r="Z64" s="989"/>
    </row>
    <row r="65" spans="2:36" ht="21.75" customHeight="1">
      <c r="B65" s="765" t="s">
        <v>133</v>
      </c>
      <c r="C65" s="830">
        <v>-0.1</v>
      </c>
      <c r="D65" s="967" t="s">
        <v>238</v>
      </c>
      <c r="E65" s="967" t="s">
        <v>238</v>
      </c>
      <c r="F65" s="830">
        <v>-128</v>
      </c>
      <c r="G65" s="967" t="s">
        <v>238</v>
      </c>
      <c r="H65" s="967" t="s">
        <v>238</v>
      </c>
      <c r="I65" s="967" t="s">
        <v>238</v>
      </c>
      <c r="J65" s="967" t="s">
        <v>238</v>
      </c>
      <c r="K65" s="830">
        <v>-106</v>
      </c>
      <c r="L65" s="831">
        <v>9</v>
      </c>
      <c r="M65" s="832">
        <v>48</v>
      </c>
      <c r="N65" s="887">
        <v>2</v>
      </c>
      <c r="O65" s="887">
        <v>-39</v>
      </c>
      <c r="P65" s="1301">
        <v>-63</v>
      </c>
      <c r="Q65" s="830">
        <v>-83</v>
      </c>
      <c r="R65" s="830">
        <f>-SUM(O65:Q65)</f>
        <v>185</v>
      </c>
      <c r="S65" s="899" t="s">
        <v>238</v>
      </c>
      <c r="T65" s="899" t="s">
        <v>238</v>
      </c>
      <c r="U65" s="899" t="s">
        <v>238</v>
      </c>
      <c r="V65" s="1168" t="s">
        <v>238</v>
      </c>
      <c r="W65" s="999"/>
      <c r="X65" s="1000"/>
      <c r="Y65" s="1000"/>
      <c r="Z65" s="1001"/>
    </row>
    <row r="66" spans="2:36" ht="21.75" customHeight="1">
      <c r="B66" s="750" t="s">
        <v>134</v>
      </c>
      <c r="C66" s="833">
        <v>5896</v>
      </c>
      <c r="D66" s="833">
        <v>5002</v>
      </c>
      <c r="E66" s="833">
        <v>6161</v>
      </c>
      <c r="F66" s="833">
        <v>7998</v>
      </c>
      <c r="G66" s="833">
        <v>5639</v>
      </c>
      <c r="H66" s="833">
        <v>6251</v>
      </c>
      <c r="I66" s="833">
        <v>6859</v>
      </c>
      <c r="J66" s="834">
        <v>9030</v>
      </c>
      <c r="K66" s="833">
        <v>6796</v>
      </c>
      <c r="L66" s="834">
        <v>6419</v>
      </c>
      <c r="M66" s="835">
        <v>5331</v>
      </c>
      <c r="N66" s="834">
        <v>6362</v>
      </c>
      <c r="O66" s="834">
        <v>1667</v>
      </c>
      <c r="P66" s="1248">
        <v>2903</v>
      </c>
      <c r="Q66" s="833">
        <v>3285</v>
      </c>
      <c r="R66" s="833">
        <v>6931</v>
      </c>
      <c r="S66" s="833">
        <v>7522</v>
      </c>
      <c r="T66" s="834">
        <f>16884-S66</f>
        <v>9362</v>
      </c>
      <c r="U66" s="835">
        <v>8559</v>
      </c>
      <c r="V66" s="1169">
        <v>12525</v>
      </c>
      <c r="W66" s="1002"/>
      <c r="X66" s="767"/>
      <c r="Y66" s="767"/>
      <c r="Z66" s="767"/>
    </row>
    <row r="67" spans="2:36" ht="21.75" customHeight="1">
      <c r="B67" s="750" t="s">
        <v>220</v>
      </c>
      <c r="C67" s="833">
        <v>19058</v>
      </c>
      <c r="D67" s="833">
        <v>18857</v>
      </c>
      <c r="E67" s="833">
        <v>22923</v>
      </c>
      <c r="F67" s="833">
        <v>19505</v>
      </c>
      <c r="G67" s="833">
        <v>27269</v>
      </c>
      <c r="H67" s="833">
        <v>24231</v>
      </c>
      <c r="I67" s="833">
        <v>22725</v>
      </c>
      <c r="J67" s="834">
        <v>20657</v>
      </c>
      <c r="K67" s="833">
        <v>18133</v>
      </c>
      <c r="L67" s="834">
        <v>17126</v>
      </c>
      <c r="M67" s="835">
        <v>11539</v>
      </c>
      <c r="N67" s="834">
        <v>28730</v>
      </c>
      <c r="O67" s="834">
        <v>2574</v>
      </c>
      <c r="P67" s="1248">
        <v>9423</v>
      </c>
      <c r="Q67" s="833">
        <v>12095</v>
      </c>
      <c r="R67" s="833">
        <v>13328</v>
      </c>
      <c r="S67" s="833">
        <v>23213</v>
      </c>
      <c r="T67" s="834">
        <f>52455-S67</f>
        <v>29242</v>
      </c>
      <c r="U67" s="835">
        <v>32520</v>
      </c>
      <c r="V67" s="1169">
        <v>32320</v>
      </c>
      <c r="W67" s="1002"/>
      <c r="X67" s="767"/>
      <c r="Y67" s="767"/>
      <c r="Z67" s="767"/>
    </row>
    <row r="68" spans="2:36" ht="21.75" customHeight="1">
      <c r="B68" s="751" t="s">
        <v>136</v>
      </c>
      <c r="C68" s="813">
        <v>-3169</v>
      </c>
      <c r="D68" s="813">
        <v>-4474</v>
      </c>
      <c r="E68" s="813">
        <v>-4569</v>
      </c>
      <c r="F68" s="813">
        <v>-6436</v>
      </c>
      <c r="G68" s="813">
        <v>-5856</v>
      </c>
      <c r="H68" s="813">
        <v>-5645</v>
      </c>
      <c r="I68" s="813">
        <v>-5101</v>
      </c>
      <c r="J68" s="814">
        <v>-3060</v>
      </c>
      <c r="K68" s="813">
        <v>-2775</v>
      </c>
      <c r="L68" s="814">
        <v>-841</v>
      </c>
      <c r="M68" s="815">
        <v>-2376</v>
      </c>
      <c r="N68" s="883">
        <v>-4962</v>
      </c>
      <c r="O68" s="883">
        <v>155</v>
      </c>
      <c r="P68" s="937">
        <v>-1698</v>
      </c>
      <c r="Q68" s="813">
        <v>-3800</v>
      </c>
      <c r="R68" s="813">
        <v>-2659</v>
      </c>
      <c r="S68" s="893">
        <v>-5204</v>
      </c>
      <c r="T68" s="883">
        <f>-10990-S68</f>
        <v>-5786</v>
      </c>
      <c r="U68" s="937">
        <v>-8897</v>
      </c>
      <c r="V68" s="1108">
        <v>-11937</v>
      </c>
      <c r="W68" s="990"/>
      <c r="X68" s="942"/>
      <c r="Y68" s="942"/>
      <c r="Z68" s="942"/>
    </row>
    <row r="69" spans="2:36" ht="21.75" customHeight="1">
      <c r="B69" s="768" t="s">
        <v>221</v>
      </c>
      <c r="C69" s="833">
        <v>15889</v>
      </c>
      <c r="D69" s="833">
        <v>14383</v>
      </c>
      <c r="E69" s="833">
        <v>18353</v>
      </c>
      <c r="F69" s="833">
        <v>13069</v>
      </c>
      <c r="G69" s="833">
        <v>21412</v>
      </c>
      <c r="H69" s="833">
        <v>18587</v>
      </c>
      <c r="I69" s="833">
        <v>17624</v>
      </c>
      <c r="J69" s="834">
        <v>17596</v>
      </c>
      <c r="K69" s="833">
        <v>15357</v>
      </c>
      <c r="L69" s="834">
        <v>16286</v>
      </c>
      <c r="M69" s="835">
        <v>9162</v>
      </c>
      <c r="N69" s="834">
        <v>23768</v>
      </c>
      <c r="O69" s="834">
        <v>2730</v>
      </c>
      <c r="P69" s="1248">
        <v>7724</v>
      </c>
      <c r="Q69" s="833">
        <v>8295</v>
      </c>
      <c r="R69" s="833">
        <v>10668</v>
      </c>
      <c r="S69" s="833">
        <v>18008</v>
      </c>
      <c r="T69" s="834">
        <f>41464-S69</f>
        <v>23456</v>
      </c>
      <c r="U69" s="835">
        <v>23623</v>
      </c>
      <c r="V69" s="1169">
        <v>20384</v>
      </c>
      <c r="W69" s="1002"/>
      <c r="X69" s="767"/>
      <c r="Y69" s="767"/>
      <c r="Z69" s="767"/>
    </row>
    <row r="70" spans="2:36" ht="21.75" customHeight="1">
      <c r="B70" s="769" t="s">
        <v>222</v>
      </c>
      <c r="C70" s="836"/>
      <c r="D70" s="836"/>
      <c r="E70" s="836"/>
      <c r="F70" s="836"/>
      <c r="G70" s="836"/>
      <c r="H70" s="836"/>
      <c r="I70" s="836"/>
      <c r="J70" s="837"/>
      <c r="K70" s="836"/>
      <c r="L70" s="837"/>
      <c r="M70" s="838"/>
      <c r="N70" s="837"/>
      <c r="O70" s="837"/>
      <c r="P70" s="1302"/>
      <c r="Q70" s="836"/>
      <c r="R70" s="836"/>
      <c r="S70" s="836"/>
      <c r="T70" s="837"/>
      <c r="U70" s="838"/>
      <c r="V70" s="1170"/>
      <c r="W70" s="1003"/>
      <c r="X70" s="775"/>
      <c r="Y70" s="775"/>
      <c r="Z70" s="775"/>
    </row>
    <row r="71" spans="2:36" ht="21.75" customHeight="1">
      <c r="B71" s="776" t="s">
        <v>139</v>
      </c>
      <c r="C71" s="827">
        <v>14615</v>
      </c>
      <c r="D71" s="827">
        <v>12626</v>
      </c>
      <c r="E71" s="827">
        <v>17528</v>
      </c>
      <c r="F71" s="827">
        <v>12073</v>
      </c>
      <c r="G71" s="827">
        <v>19759</v>
      </c>
      <c r="H71" s="827">
        <v>17388</v>
      </c>
      <c r="I71" s="827">
        <v>16564</v>
      </c>
      <c r="J71" s="828">
        <v>16708</v>
      </c>
      <c r="K71" s="827">
        <v>14258</v>
      </c>
      <c r="L71" s="828">
        <v>15259</v>
      </c>
      <c r="M71" s="829">
        <v>7970</v>
      </c>
      <c r="N71" s="886">
        <v>23334</v>
      </c>
      <c r="O71" s="886">
        <v>2383</v>
      </c>
      <c r="P71" s="943">
        <v>6764</v>
      </c>
      <c r="Q71" s="827">
        <v>7571</v>
      </c>
      <c r="R71" s="827">
        <v>10283</v>
      </c>
      <c r="S71" s="898">
        <v>16924</v>
      </c>
      <c r="T71" s="886">
        <f>39449-S71</f>
        <v>22525</v>
      </c>
      <c r="U71" s="943">
        <v>22574</v>
      </c>
      <c r="V71" s="1167">
        <v>20309</v>
      </c>
      <c r="W71" s="990"/>
      <c r="X71" s="942"/>
      <c r="Y71" s="942"/>
      <c r="Z71" s="942"/>
    </row>
    <row r="72" spans="2:36" ht="21.75" customHeight="1" thickBot="1">
      <c r="B72" s="782" t="s">
        <v>140</v>
      </c>
      <c r="C72" s="839">
        <v>1273</v>
      </c>
      <c r="D72" s="839">
        <v>1757</v>
      </c>
      <c r="E72" s="839">
        <v>826</v>
      </c>
      <c r="F72" s="839">
        <v>996</v>
      </c>
      <c r="G72" s="839">
        <v>1652</v>
      </c>
      <c r="H72" s="839">
        <v>1199</v>
      </c>
      <c r="I72" s="839">
        <v>1060</v>
      </c>
      <c r="J72" s="840">
        <v>888</v>
      </c>
      <c r="K72" s="839">
        <v>1098</v>
      </c>
      <c r="L72" s="840">
        <v>1027</v>
      </c>
      <c r="M72" s="841">
        <v>1193</v>
      </c>
      <c r="N72" s="888">
        <v>434</v>
      </c>
      <c r="O72" s="888">
        <v>347</v>
      </c>
      <c r="P72" s="944">
        <v>959</v>
      </c>
      <c r="Q72" s="839">
        <v>724</v>
      </c>
      <c r="R72" s="839">
        <v>386</v>
      </c>
      <c r="S72" s="900">
        <v>1084</v>
      </c>
      <c r="T72" s="888">
        <f>2015-S72</f>
        <v>931</v>
      </c>
      <c r="U72" s="944">
        <v>1049</v>
      </c>
      <c r="V72" s="1171">
        <v>74</v>
      </c>
      <c r="W72" s="988"/>
      <c r="X72" s="989"/>
      <c r="Y72" s="989"/>
      <c r="Z72" s="989"/>
    </row>
    <row r="73" spans="2:36" ht="21.75" customHeight="1" thickTop="1">
      <c r="B73" s="787" t="s">
        <v>141</v>
      </c>
      <c r="C73" s="813">
        <v>1000697</v>
      </c>
      <c r="D73" s="813">
        <v>1043618</v>
      </c>
      <c r="E73" s="813">
        <v>1095039</v>
      </c>
      <c r="F73" s="813">
        <v>1069723</v>
      </c>
      <c r="G73" s="965" t="s">
        <v>239</v>
      </c>
      <c r="H73" s="965" t="s">
        <v>239</v>
      </c>
      <c r="I73" s="965" t="s">
        <v>239</v>
      </c>
      <c r="J73" s="965" t="s">
        <v>239</v>
      </c>
      <c r="K73" s="965" t="s">
        <v>239</v>
      </c>
      <c r="L73" s="965" t="s">
        <v>239</v>
      </c>
      <c r="M73" s="965" t="s">
        <v>239</v>
      </c>
      <c r="N73" s="1026" t="s">
        <v>239</v>
      </c>
      <c r="O73" s="965" t="s">
        <v>239</v>
      </c>
      <c r="P73" s="1026" t="s">
        <v>239</v>
      </c>
      <c r="Q73" s="965" t="s">
        <v>239</v>
      </c>
      <c r="R73" s="965" t="s">
        <v>239</v>
      </c>
      <c r="S73" s="965" t="s">
        <v>239</v>
      </c>
      <c r="T73" s="965" t="s">
        <v>239</v>
      </c>
      <c r="U73" s="965" t="s">
        <v>239</v>
      </c>
      <c r="V73" s="1165" t="s">
        <v>239</v>
      </c>
      <c r="W73" s="995"/>
      <c r="X73" s="996"/>
      <c r="Y73" s="996"/>
      <c r="Z73" s="996"/>
    </row>
    <row r="76" spans="2:36" ht="18" customHeight="1">
      <c r="B76" s="1356"/>
      <c r="C76" s="889" t="s">
        <v>108</v>
      </c>
      <c r="D76" s="1061" t="s">
        <v>108</v>
      </c>
      <c r="E76" s="1061" t="s">
        <v>240</v>
      </c>
      <c r="F76" s="933" t="s">
        <v>240</v>
      </c>
      <c r="G76" s="1061" t="s">
        <v>241</v>
      </c>
      <c r="H76" s="681" t="s">
        <v>109</v>
      </c>
      <c r="I76" s="1067" t="s">
        <v>109</v>
      </c>
      <c r="J76" s="1067" t="s">
        <v>109</v>
      </c>
      <c r="K76" s="1061" t="s">
        <v>669</v>
      </c>
      <c r="L76" s="889" t="s">
        <v>667</v>
      </c>
      <c r="M76" s="889" t="s">
        <v>667</v>
      </c>
      <c r="N76" s="889" t="s">
        <v>667</v>
      </c>
      <c r="O76" s="889" t="s">
        <v>685</v>
      </c>
      <c r="P76" s="1245" t="s">
        <v>701</v>
      </c>
      <c r="Q76" s="1004"/>
      <c r="R76" s="1004"/>
      <c r="S76" s="984"/>
      <c r="T76" s="984"/>
      <c r="U76" s="984"/>
      <c r="V76" s="984"/>
      <c r="AJ76" s="30"/>
    </row>
    <row r="77" spans="2:36" ht="18">
      <c r="B77" s="1357"/>
      <c r="C77" s="890" t="s">
        <v>237</v>
      </c>
      <c r="D77" s="880" t="s">
        <v>235</v>
      </c>
      <c r="E77" s="880" t="s">
        <v>233</v>
      </c>
      <c r="F77" s="934" t="s">
        <v>242</v>
      </c>
      <c r="G77" s="880" t="s">
        <v>243</v>
      </c>
      <c r="H77" s="1018" t="s">
        <v>232</v>
      </c>
      <c r="I77" s="804" t="s">
        <v>236</v>
      </c>
      <c r="J77" s="890" t="s">
        <v>192</v>
      </c>
      <c r="K77" s="880" t="s">
        <v>243</v>
      </c>
      <c r="L77" s="1089" t="s">
        <v>232</v>
      </c>
      <c r="M77" s="890" t="s">
        <v>236</v>
      </c>
      <c r="N77" s="890" t="s">
        <v>670</v>
      </c>
      <c r="O77" s="890" t="s">
        <v>686</v>
      </c>
      <c r="P77" s="1046" t="s">
        <v>700</v>
      </c>
      <c r="Q77" s="1005"/>
      <c r="R77" s="1005"/>
      <c r="S77" s="986"/>
      <c r="T77" s="986"/>
      <c r="U77" s="986"/>
      <c r="V77" s="986"/>
      <c r="AJ77" s="30"/>
    </row>
    <row r="78" spans="2:36" ht="21.75" customHeight="1">
      <c r="B78" s="690" t="s">
        <v>110</v>
      </c>
      <c r="C78" s="691"/>
      <c r="D78" s="286"/>
      <c r="E78" s="286"/>
      <c r="F78" s="692"/>
      <c r="G78" s="286"/>
      <c r="H78" s="692"/>
      <c r="I78" s="691"/>
      <c r="J78" s="691"/>
      <c r="K78" s="286"/>
      <c r="L78" s="691"/>
      <c r="M78" s="691"/>
      <c r="N78" s="691"/>
      <c r="O78" s="691"/>
      <c r="P78" s="1262"/>
      <c r="Q78" s="695"/>
      <c r="R78" s="695"/>
      <c r="S78" s="695"/>
      <c r="T78" s="695"/>
      <c r="U78" s="695"/>
      <c r="V78" s="695"/>
      <c r="AJ78" s="30"/>
    </row>
    <row r="79" spans="2:36" ht="21.75" customHeight="1">
      <c r="B79" s="696" t="s">
        <v>111</v>
      </c>
      <c r="C79" s="891">
        <v>593348</v>
      </c>
      <c r="D79" s="881">
        <v>626533</v>
      </c>
      <c r="E79" s="881">
        <v>624927</v>
      </c>
      <c r="F79" s="935">
        <v>523690</v>
      </c>
      <c r="G79" s="881">
        <v>529646</v>
      </c>
      <c r="H79" s="935">
        <v>602696</v>
      </c>
      <c r="I79" s="891">
        <v>571474</v>
      </c>
      <c r="J79" s="891">
        <f>(PL【IFRS】!O6)-(G79+H79+I79)</f>
        <v>595899</v>
      </c>
      <c r="K79" s="881">
        <v>593985</v>
      </c>
      <c r="L79" s="891">
        <v>583112</v>
      </c>
      <c r="M79" s="891">
        <v>615766</v>
      </c>
      <c r="N79" s="891">
        <f>PL【IFRS】!P6-(K79+L79+M79)</f>
        <v>595869</v>
      </c>
      <c r="O79" s="891">
        <v>568509</v>
      </c>
      <c r="P79" s="1048">
        <f>PL【IFRS】!T6-O79</f>
        <v>608918</v>
      </c>
      <c r="Q79" s="1006"/>
      <c r="R79" s="1006"/>
      <c r="S79" s="989"/>
      <c r="T79" s="989"/>
      <c r="U79" s="989"/>
      <c r="V79" s="989"/>
      <c r="AJ79" s="30"/>
    </row>
    <row r="80" spans="2:36" ht="21.75" customHeight="1">
      <c r="B80" s="1041" t="s">
        <v>112</v>
      </c>
      <c r="C80" s="892">
        <v>25162</v>
      </c>
      <c r="D80" s="882">
        <v>28277</v>
      </c>
      <c r="E80" s="882">
        <v>27074</v>
      </c>
      <c r="F80" s="936">
        <v>30825</v>
      </c>
      <c r="G80" s="882">
        <v>26363</v>
      </c>
      <c r="H80" s="936">
        <v>28561</v>
      </c>
      <c r="I80" s="892">
        <v>29375</v>
      </c>
      <c r="J80" s="892">
        <f>(PL【IFRS】!O7)-(G80+H80+I80)</f>
        <v>30634</v>
      </c>
      <c r="K80" s="882">
        <v>29817</v>
      </c>
      <c r="L80" s="892">
        <v>28310</v>
      </c>
      <c r="M80" s="892">
        <v>30352</v>
      </c>
      <c r="N80" s="892">
        <f>PL【IFRS】!P7-(K80+L80+M80)</f>
        <v>32503</v>
      </c>
      <c r="O80" s="892">
        <v>30391</v>
      </c>
      <c r="P80" s="1049">
        <f>PL【IFRS】!T7-O80</f>
        <v>32528</v>
      </c>
      <c r="Q80" s="1006"/>
      <c r="R80" s="1006"/>
      <c r="S80" s="989"/>
      <c r="T80" s="989"/>
      <c r="U80" s="989"/>
      <c r="V80" s="989"/>
      <c r="AJ80" s="30"/>
    </row>
    <row r="81" spans="2:36" ht="21.75" customHeight="1">
      <c r="B81" s="713" t="s">
        <v>113</v>
      </c>
      <c r="C81" s="893">
        <v>618511</v>
      </c>
      <c r="D81" s="883">
        <v>654811</v>
      </c>
      <c r="E81" s="883">
        <v>652001</v>
      </c>
      <c r="F81" s="893">
        <v>554516</v>
      </c>
      <c r="G81" s="883">
        <v>556010</v>
      </c>
      <c r="H81" s="937">
        <v>631258</v>
      </c>
      <c r="I81" s="893">
        <v>600847</v>
      </c>
      <c r="J81" s="893">
        <f>(PL【IFRS】!O8)-(G81+H81+I81)</f>
        <v>626534</v>
      </c>
      <c r="K81" s="883">
        <v>623802</v>
      </c>
      <c r="L81" s="893">
        <v>611423</v>
      </c>
      <c r="M81" s="893">
        <v>646117</v>
      </c>
      <c r="N81" s="893">
        <f>PL【IFRS】!P8-(K81+L81+M81)</f>
        <v>628372</v>
      </c>
      <c r="O81" s="893">
        <v>598901</v>
      </c>
      <c r="P81" s="1108">
        <f>PL【IFRS】!T8-O81</f>
        <v>641445</v>
      </c>
      <c r="Q81" s="1007"/>
      <c r="R81" s="1006"/>
      <c r="S81" s="942"/>
      <c r="T81" s="942"/>
      <c r="U81" s="942"/>
      <c r="V81" s="942"/>
      <c r="AJ81" s="30"/>
    </row>
    <row r="82" spans="2:36" ht="21.75" customHeight="1">
      <c r="B82" s="713" t="s">
        <v>114</v>
      </c>
      <c r="C82" s="893">
        <v>-521622</v>
      </c>
      <c r="D82" s="883">
        <v>-569456</v>
      </c>
      <c r="E82" s="883">
        <v>-570829</v>
      </c>
      <c r="F82" s="893">
        <v>-480363</v>
      </c>
      <c r="G82" s="883">
        <v>-483333</v>
      </c>
      <c r="H82" s="937">
        <v>-546539</v>
      </c>
      <c r="I82" s="893">
        <v>-515908</v>
      </c>
      <c r="J82" s="893">
        <f>(PL【IFRS】!O9)-(G82+H82+I82)</f>
        <v>-542914</v>
      </c>
      <c r="K82" s="883">
        <v>-538911</v>
      </c>
      <c r="L82" s="893">
        <v>-530688</v>
      </c>
      <c r="M82" s="893">
        <v>-551116</v>
      </c>
      <c r="N82" s="893">
        <f>PL【IFRS】!P9-(K82+L82+M82)</f>
        <v>-542206</v>
      </c>
      <c r="O82" s="893">
        <v>-516658</v>
      </c>
      <c r="P82" s="1108">
        <f>PL【IFRS】!T9-O82</f>
        <v>-552079</v>
      </c>
      <c r="Q82" s="1007"/>
      <c r="R82" s="1006"/>
      <c r="S82" s="942"/>
      <c r="T82" s="942"/>
      <c r="U82" s="942"/>
      <c r="V82" s="942"/>
      <c r="AJ82" s="30"/>
    </row>
    <row r="83" spans="2:36" ht="21.75" customHeight="1">
      <c r="B83" s="713" t="s">
        <v>115</v>
      </c>
      <c r="C83" s="893">
        <v>96888</v>
      </c>
      <c r="D83" s="883">
        <v>85354</v>
      </c>
      <c r="E83" s="883">
        <v>81171</v>
      </c>
      <c r="F83" s="893">
        <v>74152</v>
      </c>
      <c r="G83" s="883">
        <v>72676</v>
      </c>
      <c r="H83" s="937">
        <v>84718</v>
      </c>
      <c r="I83" s="893">
        <v>84941</v>
      </c>
      <c r="J83" s="893">
        <f>(PL【IFRS】!O10)-(G83+H83+I83)</f>
        <v>83620</v>
      </c>
      <c r="K83" s="883">
        <v>84891</v>
      </c>
      <c r="L83" s="893">
        <v>80734</v>
      </c>
      <c r="M83" s="893">
        <v>95002</v>
      </c>
      <c r="N83" s="893">
        <f>PL【IFRS】!P10-(K83+L83+M83)</f>
        <v>86166</v>
      </c>
      <c r="O83" s="893">
        <v>82242</v>
      </c>
      <c r="P83" s="1108">
        <f>PL【IFRS】!T10-O83</f>
        <v>89366</v>
      </c>
      <c r="Q83" s="1007"/>
      <c r="R83" s="1006"/>
      <c r="S83" s="942"/>
      <c r="T83" s="942"/>
      <c r="U83" s="942"/>
      <c r="V83" s="942"/>
      <c r="AJ83" s="30"/>
    </row>
    <row r="84" spans="2:36" ht="21.75" customHeight="1">
      <c r="B84" s="932" t="s">
        <v>116</v>
      </c>
      <c r="C84" s="1043">
        <v>-51459</v>
      </c>
      <c r="D84" s="1044">
        <v>-54106</v>
      </c>
      <c r="E84" s="1044">
        <v>-56401</v>
      </c>
      <c r="F84" s="1043">
        <v>-60789</v>
      </c>
      <c r="G84" s="1044">
        <v>-55470</v>
      </c>
      <c r="H84" s="1045">
        <v>-59752</v>
      </c>
      <c r="I84" s="1043">
        <v>-60568</v>
      </c>
      <c r="J84" s="1043">
        <f>(PL【IFRS】!O11)-(G84+H84+I84)</f>
        <v>-65674</v>
      </c>
      <c r="K84" s="1044">
        <v>-64974</v>
      </c>
      <c r="L84" s="1043">
        <v>-64332</v>
      </c>
      <c r="M84" s="1043">
        <v>-69427</v>
      </c>
      <c r="N84" s="1043">
        <f>PL【IFRS】!P11-(K84+L84+M84)</f>
        <v>-71170</v>
      </c>
      <c r="O84" s="1043">
        <v>-70233</v>
      </c>
      <c r="P84" s="1303">
        <f>PL【IFRS】!T11-O84</f>
        <v>-74008</v>
      </c>
      <c r="Q84" s="1006"/>
      <c r="R84" s="1006"/>
      <c r="S84" s="989"/>
      <c r="T84" s="989"/>
      <c r="U84" s="989"/>
      <c r="V84" s="989"/>
      <c r="AJ84" s="30"/>
    </row>
    <row r="85" spans="2:36" ht="21.75" customHeight="1">
      <c r="B85" s="1042" t="s">
        <v>117</v>
      </c>
      <c r="C85" s="897">
        <v>3225</v>
      </c>
      <c r="D85" s="912">
        <v>592</v>
      </c>
      <c r="E85" s="912">
        <v>3373</v>
      </c>
      <c r="F85" s="942">
        <v>5562</v>
      </c>
      <c r="G85" s="912">
        <v>4771</v>
      </c>
      <c r="H85" s="942">
        <v>2183</v>
      </c>
      <c r="I85" s="897">
        <v>518</v>
      </c>
      <c r="J85" s="1147">
        <f>(PL【IFRS】!O12)-(G85+H85+I85)</f>
        <v>-4232</v>
      </c>
      <c r="K85" s="912">
        <v>3984</v>
      </c>
      <c r="L85" s="897">
        <v>1149</v>
      </c>
      <c r="M85" s="897">
        <v>2117</v>
      </c>
      <c r="N85" s="1147">
        <f>PL【IFRS】!P12-(K85+L85+M85)</f>
        <v>5056</v>
      </c>
      <c r="O85" s="1213">
        <v>2204</v>
      </c>
      <c r="P85" s="1304">
        <f>PL【IFRS】!T12-O85</f>
        <v>5379</v>
      </c>
      <c r="Q85" s="1007"/>
      <c r="R85" s="1006"/>
      <c r="S85" s="942"/>
      <c r="T85" s="942"/>
      <c r="U85" s="942"/>
      <c r="V85" s="942"/>
      <c r="AJ85" s="30"/>
    </row>
    <row r="86" spans="2:36" ht="21.75" customHeight="1">
      <c r="B86" s="735" t="s">
        <v>118</v>
      </c>
      <c r="C86" s="896">
        <v>142</v>
      </c>
      <c r="D86" s="879">
        <v>142</v>
      </c>
      <c r="E86" s="879">
        <v>231</v>
      </c>
      <c r="F86" s="940">
        <v>1680</v>
      </c>
      <c r="G86" s="879">
        <v>1145</v>
      </c>
      <c r="H86" s="940">
        <v>9</v>
      </c>
      <c r="I86" s="896">
        <v>86</v>
      </c>
      <c r="J86" s="891">
        <f>(PL【IFRS】!O13)-(G86+H86+I86)</f>
        <v>837</v>
      </c>
      <c r="K86" s="879">
        <v>-21</v>
      </c>
      <c r="L86" s="896">
        <v>-45</v>
      </c>
      <c r="M86" s="896">
        <v>2</v>
      </c>
      <c r="N86" s="891">
        <f>PL【IFRS】!P13-(K86+L86+M86)</f>
        <v>-467</v>
      </c>
      <c r="O86" s="891">
        <v>-308</v>
      </c>
      <c r="P86" s="1048">
        <f>PL【IFRS】!T13-O86</f>
        <v>28</v>
      </c>
      <c r="Q86" s="1008"/>
      <c r="R86" s="1006"/>
      <c r="S86" s="992"/>
      <c r="T86" s="992"/>
      <c r="U86" s="992"/>
      <c r="V86" s="992"/>
      <c r="AJ86" s="30"/>
    </row>
    <row r="87" spans="2:36" ht="21.75" customHeight="1">
      <c r="B87" s="735" t="s">
        <v>119</v>
      </c>
      <c r="C87" s="960">
        <v>-207</v>
      </c>
      <c r="D87" s="977">
        <v>-27</v>
      </c>
      <c r="E87" s="977">
        <v>-2124</v>
      </c>
      <c r="F87" s="941">
        <v>-11979</v>
      </c>
      <c r="G87" s="977">
        <v>-305</v>
      </c>
      <c r="H87" s="940">
        <v>-60</v>
      </c>
      <c r="I87" s="896">
        <v>-23</v>
      </c>
      <c r="J87" s="891">
        <f>(PL【IFRS】!O14)-(G87+H87+I87)</f>
        <v>-4595</v>
      </c>
      <c r="K87" s="1138" t="s">
        <v>22</v>
      </c>
      <c r="L87" s="896">
        <v>-84</v>
      </c>
      <c r="M87" s="896">
        <v>-1</v>
      </c>
      <c r="N87" s="891">
        <f>PL【IFRS】!P14-(L87+M87)</f>
        <v>-833</v>
      </c>
      <c r="O87" s="891">
        <v>-2</v>
      </c>
      <c r="P87" s="1048">
        <f>PL【IFRS】!T14-O87</f>
        <v>-208</v>
      </c>
      <c r="Q87" s="1008"/>
      <c r="R87" s="1006"/>
      <c r="S87" s="1009"/>
      <c r="T87" s="1010"/>
      <c r="U87" s="994"/>
      <c r="V87" s="994"/>
      <c r="AJ87" s="30"/>
    </row>
    <row r="88" spans="2:36" ht="21.75" customHeight="1">
      <c r="B88" s="742" t="s">
        <v>120</v>
      </c>
      <c r="C88" s="891">
        <v>4640</v>
      </c>
      <c r="D88" s="881">
        <v>170</v>
      </c>
      <c r="E88" s="881">
        <v>9325</v>
      </c>
      <c r="F88" s="935">
        <v>16640</v>
      </c>
      <c r="G88" s="881">
        <v>223</v>
      </c>
      <c r="H88" s="935">
        <v>4148</v>
      </c>
      <c r="I88" s="891">
        <v>577</v>
      </c>
      <c r="J88" s="891">
        <f>(PL【IFRS】!O15)-(G88+H88+I88)</f>
        <v>3125</v>
      </c>
      <c r="K88" s="881">
        <v>4652</v>
      </c>
      <c r="L88" s="891">
        <v>2534</v>
      </c>
      <c r="M88" s="891">
        <v>663</v>
      </c>
      <c r="N88" s="891">
        <f>PL【IFRS】!P15-(K88+L88+M88)</f>
        <v>9404</v>
      </c>
      <c r="O88" s="891">
        <v>1805</v>
      </c>
      <c r="P88" s="1048">
        <f>PL【IFRS】!T15-O88</f>
        <v>5540</v>
      </c>
      <c r="Q88" s="1006"/>
      <c r="R88" s="1006"/>
      <c r="S88" s="989"/>
      <c r="T88" s="989"/>
      <c r="U88" s="989"/>
      <c r="V88" s="989"/>
      <c r="AJ88" s="30"/>
    </row>
    <row r="89" spans="2:36" ht="21.75" customHeight="1">
      <c r="B89" s="735" t="s">
        <v>121</v>
      </c>
      <c r="C89" s="891">
        <v>-29</v>
      </c>
      <c r="D89" s="881">
        <v>-699</v>
      </c>
      <c r="E89" s="881">
        <v>-7605</v>
      </c>
      <c r="F89" s="935">
        <v>-270</v>
      </c>
      <c r="G89" s="881">
        <v>-2</v>
      </c>
      <c r="H89" s="935">
        <v>-2744</v>
      </c>
      <c r="I89" s="891">
        <v>13</v>
      </c>
      <c r="J89" s="891">
        <f>(PL【IFRS】!O16)-(G89+H89+I89)</f>
        <v>-1247</v>
      </c>
      <c r="K89" s="881">
        <v>-619</v>
      </c>
      <c r="L89" s="891">
        <v>-400</v>
      </c>
      <c r="M89" s="891">
        <v>0</v>
      </c>
      <c r="N89" s="891">
        <f>PL【IFRS】!P16-(K89+L89+M89)</f>
        <v>-1324</v>
      </c>
      <c r="O89" s="1214">
        <v>0</v>
      </c>
      <c r="P89" s="1048">
        <f>PL【IFRS】!T16-O89</f>
        <v>-43</v>
      </c>
      <c r="Q89" s="1006"/>
      <c r="R89" s="1006"/>
      <c r="S89" s="989"/>
      <c r="T89" s="989"/>
      <c r="U89" s="989"/>
      <c r="V89" s="989"/>
      <c r="AJ89" s="30"/>
    </row>
    <row r="90" spans="2:36" ht="21.75" customHeight="1">
      <c r="B90" s="735" t="s">
        <v>122</v>
      </c>
      <c r="C90" s="891">
        <v>2247</v>
      </c>
      <c r="D90" s="881">
        <v>2417</v>
      </c>
      <c r="E90" s="881">
        <v>3419</v>
      </c>
      <c r="F90" s="935">
        <v>2956</v>
      </c>
      <c r="G90" s="881">
        <v>6140</v>
      </c>
      <c r="H90" s="935">
        <v>3301</v>
      </c>
      <c r="I90" s="891">
        <v>2260</v>
      </c>
      <c r="J90" s="891">
        <f>(PL【IFRS】!O17)-(G90+H90+I90)</f>
        <v>2678</v>
      </c>
      <c r="K90" s="881">
        <v>2641</v>
      </c>
      <c r="L90" s="891">
        <v>2835</v>
      </c>
      <c r="M90" s="891">
        <v>3318</v>
      </c>
      <c r="N90" s="891">
        <f>PL【IFRS】!P17-(K90+L90+M90)</f>
        <v>2923</v>
      </c>
      <c r="O90" s="891">
        <v>2974</v>
      </c>
      <c r="P90" s="1048">
        <f>PL【IFRS】!T17-O90</f>
        <v>3762</v>
      </c>
      <c r="Q90" s="1006"/>
      <c r="R90" s="1006"/>
      <c r="S90" s="989"/>
      <c r="T90" s="989"/>
      <c r="U90" s="989"/>
      <c r="V90" s="989"/>
      <c r="AJ90" s="30"/>
    </row>
    <row r="91" spans="2:36" ht="21.75" customHeight="1">
      <c r="B91" s="743" t="s">
        <v>123</v>
      </c>
      <c r="C91" s="892">
        <v>-3567</v>
      </c>
      <c r="D91" s="882">
        <v>-1410</v>
      </c>
      <c r="E91" s="882">
        <v>127</v>
      </c>
      <c r="F91" s="936">
        <v>-3465</v>
      </c>
      <c r="G91" s="882">
        <v>-2429</v>
      </c>
      <c r="H91" s="935">
        <v>-2470</v>
      </c>
      <c r="I91" s="891">
        <v>-2397</v>
      </c>
      <c r="J91" s="892">
        <f>(PL【IFRS】!O18)-(G91+H91+I91)</f>
        <v>-5031</v>
      </c>
      <c r="K91" s="882">
        <v>-2667</v>
      </c>
      <c r="L91" s="891">
        <v>-3692</v>
      </c>
      <c r="M91" s="891">
        <v>-1864</v>
      </c>
      <c r="N91" s="892">
        <f>PL【IFRS】!P18-(K91+L91+M91)</f>
        <v>-4648</v>
      </c>
      <c r="O91" s="892">
        <v>-2264</v>
      </c>
      <c r="P91" s="1049">
        <f>PL【IFRS】!T18-O91</f>
        <v>-3700</v>
      </c>
      <c r="Q91" s="1006"/>
      <c r="R91" s="1006"/>
      <c r="S91" s="989"/>
      <c r="T91" s="989"/>
      <c r="U91" s="989"/>
      <c r="V91" s="989"/>
    </row>
    <row r="92" spans="2:36" ht="21.75" customHeight="1">
      <c r="B92" s="750" t="s">
        <v>124</v>
      </c>
      <c r="C92" s="965" t="s">
        <v>239</v>
      </c>
      <c r="D92" s="965" t="s">
        <v>239</v>
      </c>
      <c r="E92" s="974" t="s">
        <v>239</v>
      </c>
      <c r="F92" s="1022" t="s">
        <v>130</v>
      </c>
      <c r="G92" s="974" t="s">
        <v>22</v>
      </c>
      <c r="H92" s="1019" t="s">
        <v>22</v>
      </c>
      <c r="I92" s="1026" t="s">
        <v>22</v>
      </c>
      <c r="J92" s="1135" t="s">
        <v>22</v>
      </c>
      <c r="K92" s="1139" t="s">
        <v>22</v>
      </c>
      <c r="L92" s="1026" t="s">
        <v>22</v>
      </c>
      <c r="M92" s="1026" t="s">
        <v>129</v>
      </c>
      <c r="N92" s="1135" t="s">
        <v>684</v>
      </c>
      <c r="O92" s="1135" t="s">
        <v>695</v>
      </c>
      <c r="P92" s="1303" t="s">
        <v>741</v>
      </c>
      <c r="Q92" s="996"/>
      <c r="R92" s="1006"/>
      <c r="S92" s="996"/>
      <c r="T92" s="996"/>
      <c r="U92" s="996"/>
      <c r="V92" s="996"/>
    </row>
    <row r="93" spans="2:36" ht="21.75" customHeight="1">
      <c r="B93" s="751" t="s">
        <v>125</v>
      </c>
      <c r="C93" s="897">
        <v>4779</v>
      </c>
      <c r="D93" s="912">
        <v>4345</v>
      </c>
      <c r="E93" s="912">
        <v>4520</v>
      </c>
      <c r="F93" s="942">
        <v>6838</v>
      </c>
      <c r="G93" s="912">
        <v>4833</v>
      </c>
      <c r="H93" s="939">
        <v>3723</v>
      </c>
      <c r="I93" s="895">
        <v>5165</v>
      </c>
      <c r="J93" s="1134">
        <f>(PL【IFRS】!O20)-(G93+H93+I93)</f>
        <v>4437</v>
      </c>
      <c r="K93" s="912">
        <v>5538</v>
      </c>
      <c r="L93" s="895">
        <v>3430</v>
      </c>
      <c r="M93" s="895">
        <v>8918</v>
      </c>
      <c r="N93" s="1147">
        <f>PL【IFRS】!P20-(K93+L93+M93)</f>
        <v>5101</v>
      </c>
      <c r="O93" s="1147">
        <v>6739</v>
      </c>
      <c r="P93" s="1305">
        <f>PL【IFRS】!T20-O93</f>
        <v>5771</v>
      </c>
      <c r="Q93" s="1007"/>
      <c r="R93" s="1006"/>
      <c r="S93" s="942"/>
      <c r="T93" s="942"/>
      <c r="U93" s="942"/>
      <c r="V93" s="942"/>
    </row>
    <row r="94" spans="2:36" ht="21.75" customHeight="1">
      <c r="B94" s="735" t="s">
        <v>126</v>
      </c>
      <c r="C94" s="891">
        <v>2556</v>
      </c>
      <c r="D94" s="881">
        <v>3345</v>
      </c>
      <c r="E94" s="881">
        <v>3335</v>
      </c>
      <c r="F94" s="935">
        <v>3563</v>
      </c>
      <c r="G94" s="881">
        <v>3094</v>
      </c>
      <c r="H94" s="935">
        <v>3191</v>
      </c>
      <c r="I94" s="891">
        <v>2799</v>
      </c>
      <c r="J94" s="891">
        <f>(PL【IFRS】!O21)-(G94+H94+I94)</f>
        <v>2844</v>
      </c>
      <c r="K94" s="881">
        <v>3598</v>
      </c>
      <c r="L94" s="891">
        <v>3327</v>
      </c>
      <c r="M94" s="891">
        <v>3666</v>
      </c>
      <c r="N94" s="891">
        <f>PL【IFRS】!P21-(K94+L94+M94)</f>
        <v>4275</v>
      </c>
      <c r="O94" s="891">
        <v>4416</v>
      </c>
      <c r="P94" s="1048">
        <f>PL【IFRS】!T21-O94</f>
        <v>5315</v>
      </c>
      <c r="Q94" s="1006"/>
      <c r="R94" s="1006"/>
      <c r="S94" s="989"/>
      <c r="T94" s="989"/>
      <c r="U94" s="989"/>
      <c r="V94" s="989"/>
    </row>
    <row r="95" spans="2:36" ht="21.75" customHeight="1">
      <c r="B95" s="756" t="s">
        <v>127</v>
      </c>
      <c r="C95" s="891">
        <v>1609</v>
      </c>
      <c r="D95" s="881">
        <v>663</v>
      </c>
      <c r="E95" s="881">
        <v>1184</v>
      </c>
      <c r="F95" s="935">
        <v>3275</v>
      </c>
      <c r="G95" s="881">
        <v>1336</v>
      </c>
      <c r="H95" s="935">
        <v>589</v>
      </c>
      <c r="I95" s="891">
        <v>2711</v>
      </c>
      <c r="J95" s="891">
        <f>(PL【IFRS】!O22)-(G95+H95+I95)</f>
        <v>909</v>
      </c>
      <c r="K95" s="881">
        <v>1591</v>
      </c>
      <c r="L95" s="891">
        <v>452</v>
      </c>
      <c r="M95" s="891">
        <v>4420</v>
      </c>
      <c r="N95" s="891">
        <f>PL【IFRS】!P22-(K95+L95+M95)</f>
        <v>912</v>
      </c>
      <c r="O95" s="891">
        <v>2323</v>
      </c>
      <c r="P95" s="1048">
        <f>PL【IFRS】!T22-O95</f>
        <v>347</v>
      </c>
      <c r="Q95" s="1006"/>
      <c r="R95" s="1006"/>
      <c r="S95" s="989"/>
      <c r="T95" s="989"/>
      <c r="U95" s="989"/>
      <c r="V95" s="989"/>
    </row>
    <row r="96" spans="2:36" ht="21.75" customHeight="1">
      <c r="B96" s="756" t="s">
        <v>128</v>
      </c>
      <c r="C96" s="891">
        <v>613</v>
      </c>
      <c r="D96" s="881">
        <v>336</v>
      </c>
      <c r="E96" s="978" t="s">
        <v>130</v>
      </c>
      <c r="F96" s="1023" t="s">
        <v>244</v>
      </c>
      <c r="G96" s="978">
        <v>403</v>
      </c>
      <c r="H96" s="935">
        <v>-57</v>
      </c>
      <c r="I96" s="891">
        <v>-346</v>
      </c>
      <c r="J96" s="891">
        <f>(PL【IFRS】!O23)-(G96+H96+I96)</f>
        <v>684</v>
      </c>
      <c r="K96" s="978">
        <v>347</v>
      </c>
      <c r="L96" s="1091" t="s">
        <v>130</v>
      </c>
      <c r="M96" s="1090">
        <v>484</v>
      </c>
      <c r="N96" s="891">
        <f>PL【IFRS】!P23-(K96+M96)</f>
        <v>-87</v>
      </c>
      <c r="O96" s="1215" t="s">
        <v>696</v>
      </c>
      <c r="P96" s="1048">
        <f>PL【IFRS】!T23-0</f>
        <v>108</v>
      </c>
      <c r="Q96" s="1011"/>
      <c r="R96" s="1006"/>
      <c r="S96" s="989"/>
      <c r="T96" s="989"/>
      <c r="U96" s="989"/>
      <c r="V96" s="989"/>
    </row>
    <row r="97" spans="2:22" ht="21.75" customHeight="1">
      <c r="B97" s="751" t="s">
        <v>131</v>
      </c>
      <c r="C97" s="898">
        <v>-3543</v>
      </c>
      <c r="D97" s="886">
        <v>-4394</v>
      </c>
      <c r="E97" s="886">
        <v>-5991</v>
      </c>
      <c r="F97" s="943">
        <v>-6308</v>
      </c>
      <c r="G97" s="886">
        <v>-5517</v>
      </c>
      <c r="H97" s="943">
        <v>-5927</v>
      </c>
      <c r="I97" s="898">
        <v>-5761</v>
      </c>
      <c r="J97" s="891">
        <f>(PL【IFRS】!O24)-(G97+H97+I97)</f>
        <v>-6801</v>
      </c>
      <c r="K97" s="886">
        <v>-6239</v>
      </c>
      <c r="L97" s="898">
        <v>-6394</v>
      </c>
      <c r="M97" s="898">
        <v>-6655</v>
      </c>
      <c r="N97" s="898">
        <f>PL【IFRS】!P24-(K97+L97+M97)</f>
        <v>-7221</v>
      </c>
      <c r="O97" s="898">
        <v>-6809</v>
      </c>
      <c r="P97" s="1048">
        <f>PL【IFRS】!T24-O97</f>
        <v>-7800</v>
      </c>
      <c r="Q97" s="1007"/>
      <c r="R97" s="1006"/>
      <c r="S97" s="942"/>
      <c r="T97" s="942"/>
      <c r="U97" s="942"/>
      <c r="V97" s="942"/>
    </row>
    <row r="98" spans="2:22" ht="21.75" customHeight="1">
      <c r="B98" s="756" t="s">
        <v>132</v>
      </c>
      <c r="C98" s="891">
        <v>-3543</v>
      </c>
      <c r="D98" s="881">
        <v>-4394</v>
      </c>
      <c r="E98" s="881">
        <v>-4880</v>
      </c>
      <c r="F98" s="935">
        <v>-5718</v>
      </c>
      <c r="G98" s="881">
        <v>-5517</v>
      </c>
      <c r="H98" s="935">
        <v>-5927</v>
      </c>
      <c r="I98" s="891">
        <v>-5732</v>
      </c>
      <c r="J98" s="891">
        <f>(PL【IFRS】!O25)-(G98+H98+I98)</f>
        <v>-6830</v>
      </c>
      <c r="K98" s="881">
        <v>-6239</v>
      </c>
      <c r="L98" s="891">
        <v>-6290</v>
      </c>
      <c r="M98" s="891">
        <v>-6759</v>
      </c>
      <c r="N98" s="891">
        <f>PL【IFRS】!P25-(K98+L98+M98)</f>
        <v>-7221</v>
      </c>
      <c r="O98" s="891">
        <v>-6695</v>
      </c>
      <c r="P98" s="1048">
        <f>PL【IFRS】!T25-O98</f>
        <v>-7914</v>
      </c>
      <c r="Q98" s="1006"/>
      <c r="R98" s="1006"/>
      <c r="S98" s="989"/>
      <c r="T98" s="989"/>
      <c r="U98" s="989"/>
      <c r="V98" s="989"/>
    </row>
    <row r="99" spans="2:22" ht="21.75" customHeight="1">
      <c r="B99" s="765" t="s">
        <v>133</v>
      </c>
      <c r="C99" s="899" t="s">
        <v>238</v>
      </c>
      <c r="D99" s="899" t="s">
        <v>238</v>
      </c>
      <c r="E99" s="975" t="s">
        <v>238</v>
      </c>
      <c r="F99" s="1024">
        <v>-590</v>
      </c>
      <c r="G99" s="975" t="s">
        <v>22</v>
      </c>
      <c r="H99" s="1020" t="s">
        <v>22</v>
      </c>
      <c r="I99" s="1027">
        <v>-29</v>
      </c>
      <c r="J99" s="1136">
        <v>29</v>
      </c>
      <c r="K99" s="1140">
        <v>347</v>
      </c>
      <c r="L99" s="1027">
        <v>-450</v>
      </c>
      <c r="M99" s="1027">
        <v>103</v>
      </c>
      <c r="N99" s="1136" t="s">
        <v>684</v>
      </c>
      <c r="O99" s="1136">
        <v>-114</v>
      </c>
      <c r="P99" s="1306">
        <v>114</v>
      </c>
      <c r="Q99" s="1006"/>
      <c r="R99" s="1006"/>
      <c r="S99" s="1000"/>
      <c r="T99" s="1000"/>
      <c r="U99" s="1000"/>
      <c r="V99" s="1000"/>
    </row>
    <row r="100" spans="2:22" ht="21.75" customHeight="1">
      <c r="B100" s="750" t="s">
        <v>134</v>
      </c>
      <c r="C100" s="833">
        <v>10647</v>
      </c>
      <c r="D100" s="834">
        <v>14216</v>
      </c>
      <c r="E100" s="834">
        <v>12232</v>
      </c>
      <c r="F100" s="1248">
        <v>-9814</v>
      </c>
      <c r="G100" s="834">
        <v>8575</v>
      </c>
      <c r="H100" s="835">
        <v>9694</v>
      </c>
      <c r="I100" s="834">
        <v>10892</v>
      </c>
      <c r="J100" s="1045">
        <f>(PL【IFRS】!O27)-(G100+H100+I100)</f>
        <v>14454</v>
      </c>
      <c r="K100" s="834">
        <v>8622</v>
      </c>
      <c r="L100" s="833">
        <v>12613</v>
      </c>
      <c r="M100" s="833">
        <v>9300</v>
      </c>
      <c r="N100" s="893">
        <f>PL【IFRS】!P27-(K100+L100+M100)</f>
        <v>19092</v>
      </c>
      <c r="O100" s="893">
        <v>10803</v>
      </c>
      <c r="P100" s="1108">
        <f>PL【IFRS】!T27-O100</f>
        <v>10135</v>
      </c>
      <c r="Q100" s="767"/>
      <c r="R100" s="1006"/>
      <c r="S100" s="767"/>
      <c r="T100" s="767"/>
      <c r="U100" s="767"/>
      <c r="V100" s="767"/>
    </row>
    <row r="101" spans="2:22" ht="21.75" customHeight="1">
      <c r="B101" s="750" t="s">
        <v>220</v>
      </c>
      <c r="C101" s="833">
        <v>60538</v>
      </c>
      <c r="D101" s="834">
        <v>46009</v>
      </c>
      <c r="E101" s="834">
        <v>38905</v>
      </c>
      <c r="F101" s="1248">
        <v>9640</v>
      </c>
      <c r="G101" s="834">
        <v>29868</v>
      </c>
      <c r="H101" s="835">
        <v>34640</v>
      </c>
      <c r="I101" s="834">
        <v>35186</v>
      </c>
      <c r="J101" s="1045">
        <f>(PL【IFRS】!O28)-(G101+H101+I101)</f>
        <v>25804</v>
      </c>
      <c r="K101" s="834">
        <v>31822</v>
      </c>
      <c r="L101" s="833">
        <v>27200</v>
      </c>
      <c r="M101" s="833">
        <v>39257</v>
      </c>
      <c r="N101" s="893">
        <f>PL【IFRS】!P28-(K101+L101+M101)</f>
        <v>37021</v>
      </c>
      <c r="O101" s="893">
        <v>24946</v>
      </c>
      <c r="P101" s="1108">
        <f>PL【IFRS】!T28-O101</f>
        <v>28845</v>
      </c>
      <c r="Q101" s="767"/>
      <c r="R101" s="1006"/>
      <c r="S101" s="767"/>
      <c r="T101" s="767"/>
      <c r="U101" s="767"/>
      <c r="V101" s="767"/>
    </row>
    <row r="102" spans="2:22" ht="21.75" customHeight="1">
      <c r="B102" s="751" t="s">
        <v>136</v>
      </c>
      <c r="C102" s="893">
        <v>-14508</v>
      </c>
      <c r="D102" s="883">
        <v>-10427</v>
      </c>
      <c r="E102" s="883">
        <v>-7696</v>
      </c>
      <c r="F102" s="937">
        <v>-6578</v>
      </c>
      <c r="G102" s="883">
        <v>-7123</v>
      </c>
      <c r="H102" s="937">
        <v>-7945</v>
      </c>
      <c r="I102" s="883">
        <v>-7206</v>
      </c>
      <c r="J102" s="1045">
        <f>(PL【IFRS】!O29)-(G102+H102+I102)</f>
        <v>-163</v>
      </c>
      <c r="K102" s="883">
        <v>-7931</v>
      </c>
      <c r="L102" s="893">
        <v>-4813</v>
      </c>
      <c r="M102" s="893">
        <v>-6692</v>
      </c>
      <c r="N102" s="893">
        <f>PL【IFRS】!P29-(K102+L102+M102)</f>
        <v>-1665</v>
      </c>
      <c r="O102" s="893">
        <v>-2991</v>
      </c>
      <c r="P102" s="1108">
        <f>PL【IFRS】!T29-O102</f>
        <v>-3772</v>
      </c>
      <c r="Q102" s="1007"/>
      <c r="R102" s="1006"/>
      <c r="S102" s="942"/>
      <c r="T102" s="942"/>
      <c r="U102" s="942"/>
      <c r="V102" s="942"/>
    </row>
    <row r="103" spans="2:22" ht="21.75" customHeight="1">
      <c r="B103" s="768" t="s">
        <v>221</v>
      </c>
      <c r="C103" s="833">
        <v>46030</v>
      </c>
      <c r="D103" s="834">
        <v>35581</v>
      </c>
      <c r="E103" s="834">
        <v>31209</v>
      </c>
      <c r="F103" s="1248">
        <v>3061</v>
      </c>
      <c r="G103" s="834">
        <v>22745</v>
      </c>
      <c r="H103" s="835">
        <v>26694</v>
      </c>
      <c r="I103" s="834">
        <v>27980</v>
      </c>
      <c r="J103" s="1045">
        <f>(PL【IFRS】!O30)-(G103+H103+I103)</f>
        <v>25641</v>
      </c>
      <c r="K103" s="834">
        <v>23890</v>
      </c>
      <c r="L103" s="833">
        <v>22387</v>
      </c>
      <c r="M103" s="833">
        <v>32565</v>
      </c>
      <c r="N103" s="893">
        <f>PL【IFRS】!P30-(K103+L103+M103)</f>
        <v>35357</v>
      </c>
      <c r="O103" s="893">
        <v>21954</v>
      </c>
      <c r="P103" s="1108">
        <f>PL【IFRS】!T30-O103</f>
        <v>25073</v>
      </c>
      <c r="Q103" s="767"/>
      <c r="R103" s="1006"/>
      <c r="S103" s="767"/>
      <c r="T103" s="767"/>
      <c r="U103" s="767"/>
      <c r="V103" s="767"/>
    </row>
    <row r="104" spans="2:22" ht="21.75" customHeight="1">
      <c r="B104" s="769" t="s">
        <v>222</v>
      </c>
      <c r="C104" s="836"/>
      <c r="D104" s="837"/>
      <c r="E104" s="837"/>
      <c r="F104" s="838"/>
      <c r="G104" s="837"/>
      <c r="H104" s="838"/>
      <c r="I104" s="837"/>
      <c r="J104" s="838"/>
      <c r="K104" s="837"/>
      <c r="L104" s="836"/>
      <c r="M104" s="836"/>
      <c r="N104" s="1134"/>
      <c r="O104" s="1134"/>
      <c r="P104" s="1304"/>
      <c r="Q104" s="775"/>
      <c r="R104" s="1006"/>
      <c r="S104" s="775"/>
      <c r="T104" s="775"/>
      <c r="U104" s="775"/>
      <c r="V104" s="775"/>
    </row>
    <row r="105" spans="2:22" ht="21.75" customHeight="1">
      <c r="B105" s="776" t="s">
        <v>139</v>
      </c>
      <c r="C105" s="898">
        <v>45150</v>
      </c>
      <c r="D105" s="886">
        <v>33725</v>
      </c>
      <c r="E105" s="886">
        <v>29855</v>
      </c>
      <c r="F105" s="943">
        <v>2515</v>
      </c>
      <c r="G105" s="886">
        <v>22140</v>
      </c>
      <c r="H105" s="943">
        <v>25793</v>
      </c>
      <c r="I105" s="886">
        <v>27282</v>
      </c>
      <c r="J105" s="943">
        <f>(PL【IFRS】!O32)-(G105+H105+I105)</f>
        <v>25550</v>
      </c>
      <c r="K105" s="886">
        <v>23044</v>
      </c>
      <c r="L105" s="898">
        <v>21267</v>
      </c>
      <c r="M105" s="898">
        <v>31809</v>
      </c>
      <c r="N105" s="898">
        <f>PL【IFRS】!P32-(K105+L105+M105)</f>
        <v>34516</v>
      </c>
      <c r="O105" s="898">
        <v>21079</v>
      </c>
      <c r="P105" s="1167">
        <f>PL【IFRS】!T32-O105</f>
        <v>24196</v>
      </c>
      <c r="Q105" s="1007"/>
      <c r="R105" s="1006"/>
      <c r="S105" s="942"/>
      <c r="T105" s="942"/>
      <c r="U105" s="942"/>
      <c r="V105" s="942"/>
    </row>
    <row r="106" spans="2:22" ht="21.75" customHeight="1" thickBot="1">
      <c r="B106" s="782" t="s">
        <v>140</v>
      </c>
      <c r="C106" s="900">
        <v>879</v>
      </c>
      <c r="D106" s="888">
        <v>1855</v>
      </c>
      <c r="E106" s="888">
        <v>1354</v>
      </c>
      <c r="F106" s="944">
        <v>488</v>
      </c>
      <c r="G106" s="888">
        <v>605</v>
      </c>
      <c r="H106" s="944">
        <v>900</v>
      </c>
      <c r="I106" s="888">
        <v>698</v>
      </c>
      <c r="J106" s="944">
        <f>(PL【IFRS】!O33)-(G106+H106+I106)</f>
        <v>91</v>
      </c>
      <c r="K106" s="888">
        <v>845</v>
      </c>
      <c r="L106" s="900">
        <v>1121</v>
      </c>
      <c r="M106" s="900">
        <v>756</v>
      </c>
      <c r="N106" s="892">
        <f>PL【IFRS】!P33-(K106+L106+M106)</f>
        <v>840</v>
      </c>
      <c r="O106" s="892">
        <v>875</v>
      </c>
      <c r="P106" s="1048">
        <f>PL【IFRS】!T33-O106</f>
        <v>876</v>
      </c>
      <c r="Q106" s="1006"/>
      <c r="R106" s="1006"/>
      <c r="S106" s="989"/>
      <c r="T106" s="989"/>
      <c r="U106" s="989"/>
      <c r="V106" s="989"/>
    </row>
    <row r="107" spans="2:22" ht="21.75" customHeight="1" thickTop="1">
      <c r="B107" s="787" t="s">
        <v>141</v>
      </c>
      <c r="C107" s="965" t="s">
        <v>239</v>
      </c>
      <c r="D107" s="965" t="s">
        <v>239</v>
      </c>
      <c r="E107" s="976" t="s">
        <v>239</v>
      </c>
      <c r="F107" s="1025" t="s">
        <v>239</v>
      </c>
      <c r="G107" s="976" t="s">
        <v>22</v>
      </c>
      <c r="H107" s="1021" t="s">
        <v>22</v>
      </c>
      <c r="I107" s="1050" t="s">
        <v>22</v>
      </c>
      <c r="J107" s="1137" t="s">
        <v>22</v>
      </c>
      <c r="K107" s="1141" t="s">
        <v>239</v>
      </c>
      <c r="L107" s="1092" t="s">
        <v>22</v>
      </c>
      <c r="M107" s="1092" t="s">
        <v>22</v>
      </c>
      <c r="N107" s="1148" t="s">
        <v>129</v>
      </c>
      <c r="O107" s="1148" t="s">
        <v>129</v>
      </c>
      <c r="P107" s="1145" t="s">
        <v>129</v>
      </c>
      <c r="Q107" s="996"/>
      <c r="R107" s="1006"/>
      <c r="S107" s="996"/>
      <c r="T107" s="996"/>
      <c r="U107" s="996"/>
      <c r="V107" s="996"/>
    </row>
  </sheetData>
  <mergeCells count="9">
    <mergeCell ref="B76:B77"/>
    <mergeCell ref="J3:J4"/>
    <mergeCell ref="B42:B43"/>
    <mergeCell ref="B3:B4"/>
    <mergeCell ref="D3:D4"/>
    <mergeCell ref="E3:E4"/>
    <mergeCell ref="F3:F4"/>
    <mergeCell ref="H3:H4"/>
    <mergeCell ref="I3:I4"/>
  </mergeCells>
  <phoneticPr fontId="2"/>
  <printOptions horizontalCentered="1"/>
  <pageMargins left="0.25" right="0.25" top="0.75" bottom="0.75" header="0.3" footer="0.3"/>
  <pageSetup paperSize="8" scale="31"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65"/>
  <sheetViews>
    <sheetView showGridLines="0" view="pageBreakPreview" zoomScale="70" zoomScaleNormal="70" zoomScaleSheetLayoutView="70" workbookViewId="0">
      <pane xSplit="2" topLeftCell="E1" activePane="topRight" state="frozenSplit"/>
      <selection pane="topRight"/>
    </sheetView>
  </sheetViews>
  <sheetFormatPr defaultColWidth="9" defaultRowHeight="14.25" customHeight="1"/>
  <cols>
    <col min="1" max="1" width="3.5" style="39" customWidth="1"/>
    <col min="2" max="2" width="40.5" style="26" customWidth="1"/>
    <col min="3" max="3" width="20.5" style="26" customWidth="1"/>
    <col min="4" max="12" width="20.5" style="39" customWidth="1"/>
    <col min="13" max="16384" width="9" style="39"/>
  </cols>
  <sheetData>
    <row r="1" spans="1:12" ht="24.75" customHeight="1">
      <c r="A1" s="41" t="s">
        <v>245</v>
      </c>
      <c r="B1" s="41"/>
      <c r="C1" s="41"/>
      <c r="I1" s="317"/>
      <c r="J1" s="317"/>
      <c r="K1" s="317"/>
      <c r="L1" s="317"/>
    </row>
    <row r="2" spans="1:12" ht="24.75" customHeight="1">
      <c r="A2" s="41"/>
      <c r="B2" s="162"/>
      <c r="C2" s="162"/>
      <c r="I2" s="317"/>
      <c r="J2" s="317"/>
      <c r="K2" s="317"/>
      <c r="L2" s="317" t="s">
        <v>1</v>
      </c>
    </row>
    <row r="3" spans="1:12" ht="6.75" customHeight="1">
      <c r="B3" s="29"/>
      <c r="C3" s="29"/>
      <c r="G3" s="386"/>
    </row>
    <row r="4" spans="1:12" s="171" customFormat="1" ht="40.15" customHeight="1">
      <c r="B4" s="73"/>
      <c r="C4" s="96" t="s">
        <v>246</v>
      </c>
      <c r="D4" s="96" t="s">
        <v>3</v>
      </c>
      <c r="E4" s="96" t="s">
        <v>247</v>
      </c>
      <c r="F4" s="96" t="s">
        <v>248</v>
      </c>
      <c r="G4" s="96" t="s">
        <v>249</v>
      </c>
      <c r="H4" s="96" t="s">
        <v>250</v>
      </c>
      <c r="I4" s="520" t="s">
        <v>45</v>
      </c>
      <c r="J4" s="96" t="s">
        <v>46</v>
      </c>
      <c r="K4" s="235" t="s">
        <v>10</v>
      </c>
      <c r="L4" s="203" t="s">
        <v>11</v>
      </c>
    </row>
    <row r="5" spans="1:12" s="23" customFormat="1" ht="21" customHeight="1">
      <c r="B5" s="521" t="s">
        <v>251</v>
      </c>
      <c r="C5" s="522"/>
      <c r="D5" s="97"/>
      <c r="E5" s="97"/>
      <c r="F5" s="97"/>
      <c r="G5" s="97"/>
      <c r="H5" s="97"/>
      <c r="I5" s="523"/>
      <c r="J5" s="97"/>
      <c r="K5" s="236"/>
      <c r="L5" s="190"/>
    </row>
    <row r="6" spans="1:12" s="23" customFormat="1" ht="19.5" customHeight="1">
      <c r="B6" s="363" t="s">
        <v>252</v>
      </c>
      <c r="C6" s="108">
        <v>435671</v>
      </c>
      <c r="D6" s="108">
        <v>426082</v>
      </c>
      <c r="E6" s="108">
        <v>521937</v>
      </c>
      <c r="F6" s="108">
        <v>471570</v>
      </c>
      <c r="G6" s="108">
        <v>380195</v>
      </c>
      <c r="H6" s="108">
        <v>421629</v>
      </c>
      <c r="I6" s="524">
        <v>455728</v>
      </c>
      <c r="J6" s="108">
        <v>415694</v>
      </c>
      <c r="K6" s="237">
        <v>442706</v>
      </c>
      <c r="L6" s="287">
        <v>433584</v>
      </c>
    </row>
    <row r="7" spans="1:12" s="23" customFormat="1" ht="19.5" customHeight="1">
      <c r="B7" s="305" t="s">
        <v>253</v>
      </c>
      <c r="C7" s="109">
        <v>708982</v>
      </c>
      <c r="D7" s="109">
        <v>618086</v>
      </c>
      <c r="E7" s="109">
        <v>613513</v>
      </c>
      <c r="F7" s="109">
        <v>672658</v>
      </c>
      <c r="G7" s="109">
        <v>691492</v>
      </c>
      <c r="H7" s="109">
        <v>522397</v>
      </c>
      <c r="I7" s="525">
        <v>462233</v>
      </c>
      <c r="J7" s="109">
        <v>478880</v>
      </c>
      <c r="K7" s="238">
        <v>490708</v>
      </c>
      <c r="L7" s="288">
        <v>456455</v>
      </c>
    </row>
    <row r="8" spans="1:12" s="23" customFormat="1" ht="19.5" customHeight="1">
      <c r="B8" s="305" t="s">
        <v>254</v>
      </c>
      <c r="C8" s="109">
        <v>17705</v>
      </c>
      <c r="D8" s="109">
        <v>7150</v>
      </c>
      <c r="E8" s="109">
        <v>6471</v>
      </c>
      <c r="F8" s="109">
        <v>7251</v>
      </c>
      <c r="G8" s="109">
        <v>9180</v>
      </c>
      <c r="H8" s="109">
        <v>2123</v>
      </c>
      <c r="I8" s="525">
        <v>6131</v>
      </c>
      <c r="J8" s="109">
        <v>5437</v>
      </c>
      <c r="K8" s="238">
        <v>1297</v>
      </c>
      <c r="L8" s="288">
        <v>100</v>
      </c>
    </row>
    <row r="9" spans="1:12" s="23" customFormat="1" ht="18" customHeight="1">
      <c r="B9" s="305" t="s">
        <v>255</v>
      </c>
      <c r="C9" s="109">
        <v>239499</v>
      </c>
      <c r="D9" s="109">
        <v>194694</v>
      </c>
      <c r="E9" s="109">
        <v>214163</v>
      </c>
      <c r="F9" s="109">
        <v>315885</v>
      </c>
      <c r="G9" s="109">
        <v>422158</v>
      </c>
      <c r="H9" s="109">
        <v>382899</v>
      </c>
      <c r="I9" s="525">
        <v>248629</v>
      </c>
      <c r="J9" s="109">
        <v>243210</v>
      </c>
      <c r="K9" s="238">
        <v>270645</v>
      </c>
      <c r="L9" s="288">
        <v>292105</v>
      </c>
    </row>
    <row r="10" spans="1:12" s="23" customFormat="1" ht="19.5" customHeight="1">
      <c r="B10" s="305" t="s">
        <v>256</v>
      </c>
      <c r="C10" s="109">
        <v>188002</v>
      </c>
      <c r="D10" s="109">
        <v>41000</v>
      </c>
      <c r="E10" s="109">
        <v>44237</v>
      </c>
      <c r="F10" s="109">
        <v>23182</v>
      </c>
      <c r="G10" s="109">
        <v>11609</v>
      </c>
      <c r="H10" s="109">
        <v>9375</v>
      </c>
      <c r="I10" s="525">
        <v>7943</v>
      </c>
      <c r="J10" s="109">
        <v>8518</v>
      </c>
      <c r="K10" s="238">
        <v>5667</v>
      </c>
      <c r="L10" s="288">
        <v>2222</v>
      </c>
    </row>
    <row r="11" spans="1:12" s="23" customFormat="1" ht="19.5" customHeight="1">
      <c r="B11" s="305" t="s">
        <v>257</v>
      </c>
      <c r="C11" s="109">
        <v>13346</v>
      </c>
      <c r="D11" s="109">
        <v>7482</v>
      </c>
      <c r="E11" s="109">
        <v>8886</v>
      </c>
      <c r="F11" s="109">
        <v>8591</v>
      </c>
      <c r="G11" s="109">
        <v>19179</v>
      </c>
      <c r="H11" s="109">
        <v>15821</v>
      </c>
      <c r="I11" s="525">
        <v>13484</v>
      </c>
      <c r="J11" s="109">
        <v>15402</v>
      </c>
      <c r="K11" s="238">
        <v>4577</v>
      </c>
      <c r="L11" s="288">
        <v>4132</v>
      </c>
    </row>
    <row r="12" spans="1:12" s="23" customFormat="1" ht="18" customHeight="1">
      <c r="B12" s="305" t="s">
        <v>258</v>
      </c>
      <c r="C12" s="109">
        <v>171637</v>
      </c>
      <c r="D12" s="109">
        <v>139590</v>
      </c>
      <c r="E12" s="109">
        <v>116416</v>
      </c>
      <c r="F12" s="109">
        <v>130636</v>
      </c>
      <c r="G12" s="109">
        <v>156000</v>
      </c>
      <c r="H12" s="109">
        <v>129237</v>
      </c>
      <c r="I12" s="525">
        <v>100216</v>
      </c>
      <c r="J12" s="109">
        <v>106832</v>
      </c>
      <c r="K12" s="238">
        <v>88132</v>
      </c>
      <c r="L12" s="288">
        <v>79120</v>
      </c>
    </row>
    <row r="13" spans="1:12" s="23" customFormat="1" ht="18" customHeight="1">
      <c r="B13" s="526" t="s">
        <v>259</v>
      </c>
      <c r="C13" s="110">
        <v>-39926</v>
      </c>
      <c r="D13" s="110">
        <v>-10957</v>
      </c>
      <c r="E13" s="110">
        <v>-15172</v>
      </c>
      <c r="F13" s="110">
        <v>-14695</v>
      </c>
      <c r="G13" s="110">
        <v>-13869</v>
      </c>
      <c r="H13" s="110">
        <v>-10312</v>
      </c>
      <c r="I13" s="527">
        <v>-9089</v>
      </c>
      <c r="J13" s="110">
        <v>-7347</v>
      </c>
      <c r="K13" s="239">
        <v>-5583</v>
      </c>
      <c r="L13" s="289">
        <v>-3449</v>
      </c>
    </row>
    <row r="14" spans="1:12" s="32" customFormat="1" ht="21" customHeight="1">
      <c r="B14" s="528" t="s">
        <v>260</v>
      </c>
      <c r="C14" s="111">
        <v>1734918</v>
      </c>
      <c r="D14" s="111">
        <v>1423129</v>
      </c>
      <c r="E14" s="111">
        <v>1510454</v>
      </c>
      <c r="F14" s="111">
        <v>1615081</v>
      </c>
      <c r="G14" s="111">
        <v>1675946</v>
      </c>
      <c r="H14" s="111">
        <v>1473172</v>
      </c>
      <c r="I14" s="529">
        <v>1285277</v>
      </c>
      <c r="J14" s="111">
        <v>1266629</v>
      </c>
      <c r="K14" s="240">
        <v>1298151</v>
      </c>
      <c r="L14" s="290">
        <v>1264271</v>
      </c>
    </row>
    <row r="15" spans="1:12" s="32" customFormat="1" ht="21" customHeight="1">
      <c r="B15" s="521" t="s">
        <v>261</v>
      </c>
      <c r="C15" s="112">
        <v>493163</v>
      </c>
      <c r="D15" s="112">
        <v>246652</v>
      </c>
      <c r="E15" s="112">
        <v>246665</v>
      </c>
      <c r="F15" s="112">
        <v>229966</v>
      </c>
      <c r="G15" s="112">
        <v>232018</v>
      </c>
      <c r="H15" s="112">
        <v>209720</v>
      </c>
      <c r="I15" s="164">
        <v>222665</v>
      </c>
      <c r="J15" s="112">
        <v>215774</v>
      </c>
      <c r="K15" s="241">
        <v>233260</v>
      </c>
      <c r="L15" s="291">
        <v>228332</v>
      </c>
    </row>
    <row r="16" spans="1:12" s="23" customFormat="1" ht="21" customHeight="1">
      <c r="B16" s="521" t="s">
        <v>262</v>
      </c>
      <c r="C16" s="112">
        <v>66228</v>
      </c>
      <c r="D16" s="112">
        <v>103850</v>
      </c>
      <c r="E16" s="112">
        <v>100131</v>
      </c>
      <c r="F16" s="112">
        <v>99127</v>
      </c>
      <c r="G16" s="112">
        <v>133343</v>
      </c>
      <c r="H16" s="112">
        <v>114855</v>
      </c>
      <c r="I16" s="164">
        <v>114445</v>
      </c>
      <c r="J16" s="112">
        <v>132595</v>
      </c>
      <c r="K16" s="241">
        <v>124497</v>
      </c>
      <c r="L16" s="291">
        <v>126114</v>
      </c>
    </row>
    <row r="17" spans="2:15" s="23" customFormat="1" ht="18.75" customHeight="1">
      <c r="B17" s="530" t="s">
        <v>263</v>
      </c>
      <c r="C17" s="103">
        <v>41375</v>
      </c>
      <c r="D17" s="103">
        <v>79989</v>
      </c>
      <c r="E17" s="103">
        <v>76897</v>
      </c>
      <c r="F17" s="103">
        <v>69925</v>
      </c>
      <c r="G17" s="103">
        <v>65466</v>
      </c>
      <c r="H17" s="103">
        <v>60685</v>
      </c>
      <c r="I17" s="328">
        <v>54305</v>
      </c>
      <c r="J17" s="103">
        <v>51474</v>
      </c>
      <c r="K17" s="234">
        <v>44612</v>
      </c>
      <c r="L17" s="189">
        <v>39865</v>
      </c>
    </row>
    <row r="18" spans="2:15" s="23" customFormat="1" ht="18.75" customHeight="1">
      <c r="B18" s="530" t="s">
        <v>258</v>
      </c>
      <c r="C18" s="103">
        <v>24852</v>
      </c>
      <c r="D18" s="103">
        <v>23860</v>
      </c>
      <c r="E18" s="103">
        <v>23233</v>
      </c>
      <c r="F18" s="103">
        <v>29202</v>
      </c>
      <c r="G18" s="103">
        <v>67876</v>
      </c>
      <c r="H18" s="103">
        <v>54170</v>
      </c>
      <c r="I18" s="328">
        <v>60139</v>
      </c>
      <c r="J18" s="103">
        <v>81120</v>
      </c>
      <c r="K18" s="234">
        <v>79884</v>
      </c>
      <c r="L18" s="189">
        <v>86248</v>
      </c>
    </row>
    <row r="19" spans="2:15" s="23" customFormat="1" ht="18.75" customHeight="1">
      <c r="B19" s="521" t="s">
        <v>264</v>
      </c>
      <c r="C19" s="112">
        <v>781335</v>
      </c>
      <c r="D19" s="112">
        <v>673924</v>
      </c>
      <c r="E19" s="112">
        <v>663403</v>
      </c>
      <c r="F19" s="112">
        <v>671857</v>
      </c>
      <c r="G19" s="112">
        <v>625514</v>
      </c>
      <c r="H19" s="112">
        <v>513798</v>
      </c>
      <c r="I19" s="164">
        <v>538093</v>
      </c>
      <c r="J19" s="112">
        <v>501678</v>
      </c>
      <c r="K19" s="241">
        <v>464419</v>
      </c>
      <c r="L19" s="531">
        <v>467500</v>
      </c>
      <c r="N19" s="164"/>
    </row>
    <row r="20" spans="2:15" s="23" customFormat="1" ht="18.75" customHeight="1">
      <c r="B20" s="532" t="s">
        <v>265</v>
      </c>
      <c r="C20" s="113">
        <v>410531</v>
      </c>
      <c r="D20" s="113">
        <v>409307</v>
      </c>
      <c r="E20" s="113">
        <v>488291</v>
      </c>
      <c r="F20" s="113">
        <v>518615</v>
      </c>
      <c r="G20" s="113">
        <v>480993</v>
      </c>
      <c r="H20" s="113">
        <v>351466</v>
      </c>
      <c r="I20" s="326">
        <v>327869</v>
      </c>
      <c r="J20" s="113">
        <v>333050</v>
      </c>
      <c r="K20" s="233">
        <v>313897</v>
      </c>
      <c r="L20" s="292">
        <v>338744</v>
      </c>
      <c r="N20" s="165"/>
    </row>
    <row r="21" spans="2:15" s="23" customFormat="1" ht="18.75" customHeight="1">
      <c r="B21" s="530" t="s">
        <v>266</v>
      </c>
      <c r="C21" s="103">
        <v>182093</v>
      </c>
      <c r="D21" s="103">
        <v>102142</v>
      </c>
      <c r="E21" s="103">
        <v>38867</v>
      </c>
      <c r="F21" s="103">
        <v>39304</v>
      </c>
      <c r="G21" s="103">
        <v>36961</v>
      </c>
      <c r="H21" s="103">
        <v>27908</v>
      </c>
      <c r="I21" s="328">
        <v>25113</v>
      </c>
      <c r="J21" s="103">
        <v>13370</v>
      </c>
      <c r="K21" s="234">
        <v>22415</v>
      </c>
      <c r="L21" s="292">
        <v>31311</v>
      </c>
      <c r="N21" s="165"/>
    </row>
    <row r="22" spans="2:15" s="23" customFormat="1" ht="18.75" customHeight="1">
      <c r="B22" s="530" t="s">
        <v>267</v>
      </c>
      <c r="C22" s="103" t="s">
        <v>22</v>
      </c>
      <c r="D22" s="103">
        <v>286934</v>
      </c>
      <c r="E22" s="103">
        <v>176527</v>
      </c>
      <c r="F22" s="103">
        <v>162305</v>
      </c>
      <c r="G22" s="103">
        <v>109440</v>
      </c>
      <c r="H22" s="103">
        <v>92378</v>
      </c>
      <c r="I22" s="328">
        <v>88358</v>
      </c>
      <c r="J22" s="103">
        <v>79971</v>
      </c>
      <c r="K22" s="234">
        <v>68164</v>
      </c>
      <c r="L22" s="189">
        <v>59670</v>
      </c>
      <c r="N22" s="165"/>
    </row>
    <row r="23" spans="2:15" s="23" customFormat="1" ht="18.75" customHeight="1">
      <c r="B23" s="530" t="s">
        <v>257</v>
      </c>
      <c r="C23" s="103">
        <v>97507</v>
      </c>
      <c r="D23" s="103">
        <v>58051</v>
      </c>
      <c r="E23" s="103">
        <v>23880</v>
      </c>
      <c r="F23" s="103">
        <v>19754</v>
      </c>
      <c r="G23" s="103">
        <v>31053</v>
      </c>
      <c r="H23" s="103">
        <v>64137</v>
      </c>
      <c r="I23" s="328">
        <v>61432</v>
      </c>
      <c r="J23" s="103">
        <v>52881</v>
      </c>
      <c r="K23" s="234">
        <v>22442</v>
      </c>
      <c r="L23" s="189">
        <v>13710</v>
      </c>
      <c r="N23" s="165"/>
    </row>
    <row r="24" spans="2:15" s="23" customFormat="1" ht="18.75" customHeight="1">
      <c r="B24" s="530" t="s">
        <v>268</v>
      </c>
      <c r="C24" s="103" t="s">
        <v>22</v>
      </c>
      <c r="D24" s="103" t="s">
        <v>22</v>
      </c>
      <c r="E24" s="103" t="s">
        <v>22</v>
      </c>
      <c r="F24" s="103" t="s">
        <v>22</v>
      </c>
      <c r="G24" s="103" t="s">
        <v>22</v>
      </c>
      <c r="H24" s="103" t="s">
        <v>22</v>
      </c>
      <c r="I24" s="328">
        <v>53261</v>
      </c>
      <c r="J24" s="103">
        <v>33993</v>
      </c>
      <c r="K24" s="234">
        <v>31934</v>
      </c>
      <c r="L24" s="189">
        <v>26608</v>
      </c>
      <c r="N24" s="165"/>
    </row>
    <row r="25" spans="2:15" s="23" customFormat="1" ht="18.75" customHeight="1">
      <c r="B25" s="530" t="s">
        <v>258</v>
      </c>
      <c r="C25" s="103">
        <v>234988</v>
      </c>
      <c r="D25" s="103">
        <v>54820</v>
      </c>
      <c r="E25" s="103">
        <v>58793</v>
      </c>
      <c r="F25" s="103">
        <v>49916</v>
      </c>
      <c r="G25" s="103">
        <v>44400</v>
      </c>
      <c r="H25" s="103">
        <v>39435</v>
      </c>
      <c r="I25" s="328">
        <v>39264</v>
      </c>
      <c r="J25" s="103">
        <v>48168</v>
      </c>
      <c r="K25" s="234">
        <v>52788</v>
      </c>
      <c r="L25" s="189">
        <v>43830</v>
      </c>
      <c r="N25" s="165"/>
    </row>
    <row r="26" spans="2:15" s="23" customFormat="1" ht="18.75" customHeight="1">
      <c r="B26" s="533" t="s">
        <v>259</v>
      </c>
      <c r="C26" s="114">
        <v>-143786</v>
      </c>
      <c r="D26" s="114">
        <v>-237332</v>
      </c>
      <c r="E26" s="114">
        <v>-122956</v>
      </c>
      <c r="F26" s="114">
        <v>-118039</v>
      </c>
      <c r="G26" s="114">
        <v>-77335</v>
      </c>
      <c r="H26" s="114">
        <v>-61526</v>
      </c>
      <c r="I26" s="534">
        <v>-57207</v>
      </c>
      <c r="J26" s="114">
        <v>-59758</v>
      </c>
      <c r="K26" s="242">
        <v>-47223</v>
      </c>
      <c r="L26" s="189">
        <v>-46375</v>
      </c>
      <c r="N26" s="165"/>
    </row>
    <row r="27" spans="2:15" s="32" customFormat="1" ht="21" customHeight="1">
      <c r="B27" s="535" t="s">
        <v>269</v>
      </c>
      <c r="C27" s="111">
        <v>1340726</v>
      </c>
      <c r="D27" s="111">
        <v>1024427</v>
      </c>
      <c r="E27" s="111">
        <v>1010200</v>
      </c>
      <c r="F27" s="111">
        <v>1000951</v>
      </c>
      <c r="G27" s="111">
        <v>990875</v>
      </c>
      <c r="H27" s="111">
        <v>838375</v>
      </c>
      <c r="I27" s="529">
        <v>875204</v>
      </c>
      <c r="J27" s="111">
        <v>850049</v>
      </c>
      <c r="K27" s="240">
        <v>822177</v>
      </c>
      <c r="L27" s="290">
        <v>821947</v>
      </c>
      <c r="N27" s="164"/>
    </row>
    <row r="28" spans="2:15" s="23" customFormat="1" ht="18.75" customHeight="1">
      <c r="B28" s="536" t="s">
        <v>270</v>
      </c>
      <c r="C28" s="115">
        <v>1377</v>
      </c>
      <c r="D28" s="115">
        <v>921</v>
      </c>
      <c r="E28" s="115">
        <v>1024</v>
      </c>
      <c r="F28" s="115">
        <v>3475</v>
      </c>
      <c r="G28" s="115">
        <v>2529</v>
      </c>
      <c r="H28" s="115">
        <v>1410</v>
      </c>
      <c r="I28" s="163">
        <v>436</v>
      </c>
      <c r="J28" s="115">
        <v>281</v>
      </c>
      <c r="K28" s="243">
        <v>266</v>
      </c>
      <c r="L28" s="294">
        <v>190</v>
      </c>
      <c r="N28" s="163"/>
    </row>
    <row r="29" spans="2:15" s="32" customFormat="1" ht="21" customHeight="1" thickBot="1">
      <c r="B29" s="537" t="s">
        <v>271</v>
      </c>
      <c r="C29" s="116">
        <v>3077022</v>
      </c>
      <c r="D29" s="116">
        <v>2448478</v>
      </c>
      <c r="E29" s="116">
        <v>2521679</v>
      </c>
      <c r="F29" s="116">
        <v>2619507</v>
      </c>
      <c r="G29" s="116">
        <v>2669352</v>
      </c>
      <c r="H29" s="116">
        <v>2312958</v>
      </c>
      <c r="I29" s="538">
        <v>2160918</v>
      </c>
      <c r="J29" s="116">
        <v>2116960</v>
      </c>
      <c r="K29" s="244">
        <v>2120596</v>
      </c>
      <c r="L29" s="293">
        <v>2086410</v>
      </c>
      <c r="N29" s="164"/>
    </row>
    <row r="30" spans="2:15" s="23" customFormat="1" ht="21" customHeight="1" thickTop="1">
      <c r="B30" s="521" t="s">
        <v>272</v>
      </c>
      <c r="C30" s="115"/>
      <c r="D30" s="115"/>
      <c r="E30" s="115"/>
      <c r="F30" s="115"/>
      <c r="G30" s="115"/>
      <c r="H30" s="115"/>
      <c r="I30" s="163"/>
      <c r="J30" s="115"/>
      <c r="K30" s="243"/>
      <c r="L30" s="294"/>
    </row>
    <row r="31" spans="2:15" s="23" customFormat="1" ht="18.75" customHeight="1">
      <c r="B31" s="363" t="s">
        <v>273</v>
      </c>
      <c r="C31" s="108">
        <v>479264</v>
      </c>
      <c r="D31" s="108">
        <v>472513</v>
      </c>
      <c r="E31" s="108">
        <v>451438</v>
      </c>
      <c r="F31" s="108">
        <v>531508</v>
      </c>
      <c r="G31" s="108">
        <v>578995</v>
      </c>
      <c r="H31" s="108">
        <v>418811</v>
      </c>
      <c r="I31" s="524">
        <v>377468</v>
      </c>
      <c r="J31" s="108">
        <v>414984</v>
      </c>
      <c r="K31" s="237">
        <v>461799</v>
      </c>
      <c r="L31" s="287">
        <v>436696</v>
      </c>
    </row>
    <row r="32" spans="2:15" s="23" customFormat="1" ht="18.75" customHeight="1">
      <c r="B32" s="305" t="s">
        <v>274</v>
      </c>
      <c r="C32" s="109">
        <v>1320861</v>
      </c>
      <c r="D32" s="109">
        <v>933100</v>
      </c>
      <c r="E32" s="109">
        <v>775555</v>
      </c>
      <c r="F32" s="109">
        <v>501055</v>
      </c>
      <c r="G32" s="109">
        <v>497208</v>
      </c>
      <c r="H32" s="109">
        <v>351841</v>
      </c>
      <c r="I32" s="525">
        <v>256652</v>
      </c>
      <c r="J32" s="109">
        <v>247656</v>
      </c>
      <c r="K32" s="238">
        <v>282524</v>
      </c>
      <c r="L32" s="288">
        <v>242267</v>
      </c>
      <c r="O32" s="163"/>
    </row>
    <row r="33" spans="2:15" s="23" customFormat="1" ht="19.5" customHeight="1">
      <c r="B33" s="305" t="s">
        <v>275</v>
      </c>
      <c r="C33" s="109">
        <v>141200</v>
      </c>
      <c r="D33" s="109">
        <v>139200</v>
      </c>
      <c r="E33" s="109">
        <v>29200</v>
      </c>
      <c r="F33" s="109">
        <v>10000</v>
      </c>
      <c r="G33" s="109">
        <v>25000</v>
      </c>
      <c r="H33" s="109">
        <v>35000</v>
      </c>
      <c r="I33" s="525">
        <v>10000</v>
      </c>
      <c r="J33" s="109">
        <v>2000</v>
      </c>
      <c r="K33" s="238">
        <v>2000</v>
      </c>
      <c r="L33" s="288">
        <v>2000</v>
      </c>
      <c r="O33" s="163"/>
    </row>
    <row r="34" spans="2:15" s="23" customFormat="1" ht="19.5" customHeight="1">
      <c r="B34" s="305" t="s">
        <v>276</v>
      </c>
      <c r="C34" s="109">
        <v>38858</v>
      </c>
      <c r="D34" s="109">
        <v>43050</v>
      </c>
      <c r="E34" s="109">
        <v>9358</v>
      </c>
      <c r="F34" s="109">
        <v>896</v>
      </c>
      <c r="G34" s="109">
        <v>75100</v>
      </c>
      <c r="H34" s="109">
        <v>42136</v>
      </c>
      <c r="I34" s="525">
        <v>40120</v>
      </c>
      <c r="J34" s="109">
        <v>60000</v>
      </c>
      <c r="K34" s="238">
        <v>35000</v>
      </c>
      <c r="L34" s="288">
        <v>30000</v>
      </c>
      <c r="O34" s="163"/>
    </row>
    <row r="35" spans="2:15" s="23" customFormat="1" ht="18.75" customHeight="1">
      <c r="B35" s="305" t="s">
        <v>277</v>
      </c>
      <c r="C35" s="109">
        <v>7788</v>
      </c>
      <c r="D35" s="109">
        <v>7644</v>
      </c>
      <c r="E35" s="109">
        <v>7774</v>
      </c>
      <c r="F35" s="109">
        <v>8811</v>
      </c>
      <c r="G35" s="109">
        <v>8246</v>
      </c>
      <c r="H35" s="109">
        <v>7230</v>
      </c>
      <c r="I35" s="525">
        <v>5949</v>
      </c>
      <c r="J35" s="109">
        <v>6591</v>
      </c>
      <c r="K35" s="238">
        <v>8850</v>
      </c>
      <c r="L35" s="288">
        <v>5407</v>
      </c>
      <c r="O35" s="163"/>
    </row>
    <row r="36" spans="2:15" s="23" customFormat="1" ht="18.75" customHeight="1">
      <c r="B36" s="305" t="s">
        <v>278</v>
      </c>
      <c r="C36" s="109">
        <v>257</v>
      </c>
      <c r="D36" s="109">
        <v>422</v>
      </c>
      <c r="E36" s="109">
        <v>41</v>
      </c>
      <c r="F36" s="109">
        <v>34</v>
      </c>
      <c r="G36" s="109">
        <v>53</v>
      </c>
      <c r="H36" s="109">
        <v>597</v>
      </c>
      <c r="I36" s="525">
        <v>44</v>
      </c>
      <c r="J36" s="109">
        <v>146</v>
      </c>
      <c r="K36" s="238">
        <v>87</v>
      </c>
      <c r="L36" s="288">
        <v>245</v>
      </c>
      <c r="O36" s="163"/>
    </row>
    <row r="37" spans="2:15" s="23" customFormat="1" ht="18.75" customHeight="1">
      <c r="B37" s="305" t="s">
        <v>279</v>
      </c>
      <c r="C37" s="109">
        <v>3108</v>
      </c>
      <c r="D37" s="109">
        <v>4234</v>
      </c>
      <c r="E37" s="109">
        <v>5148</v>
      </c>
      <c r="F37" s="109">
        <v>7412</v>
      </c>
      <c r="G37" s="109">
        <v>7686</v>
      </c>
      <c r="H37" s="109">
        <v>5503</v>
      </c>
      <c r="I37" s="525">
        <v>5497</v>
      </c>
      <c r="J37" s="109">
        <v>5845</v>
      </c>
      <c r="K37" s="238">
        <v>6254</v>
      </c>
      <c r="L37" s="288">
        <v>6154</v>
      </c>
      <c r="O37" s="163"/>
    </row>
    <row r="38" spans="2:15" s="23" customFormat="1" ht="18.75" customHeight="1">
      <c r="B38" s="526" t="s">
        <v>25</v>
      </c>
      <c r="C38" s="110">
        <v>220979</v>
      </c>
      <c r="D38" s="110">
        <v>154515</v>
      </c>
      <c r="E38" s="110">
        <v>138198</v>
      </c>
      <c r="F38" s="110">
        <v>159778</v>
      </c>
      <c r="G38" s="110">
        <v>191161</v>
      </c>
      <c r="H38" s="110">
        <v>178734</v>
      </c>
      <c r="I38" s="527">
        <v>145801</v>
      </c>
      <c r="J38" s="110">
        <v>153321</v>
      </c>
      <c r="K38" s="239">
        <v>150906</v>
      </c>
      <c r="L38" s="289">
        <v>136238</v>
      </c>
      <c r="O38" s="163"/>
    </row>
    <row r="39" spans="2:15" s="32" customFormat="1" ht="21" customHeight="1">
      <c r="B39" s="528" t="s">
        <v>280</v>
      </c>
      <c r="C39" s="111">
        <v>2212318</v>
      </c>
      <c r="D39" s="111">
        <v>1754681</v>
      </c>
      <c r="E39" s="111">
        <v>1416716</v>
      </c>
      <c r="F39" s="111">
        <v>1219497</v>
      </c>
      <c r="G39" s="111">
        <v>1383451</v>
      </c>
      <c r="H39" s="111">
        <v>1039857</v>
      </c>
      <c r="I39" s="529">
        <v>841533</v>
      </c>
      <c r="J39" s="111">
        <v>890544</v>
      </c>
      <c r="K39" s="240">
        <v>947422</v>
      </c>
      <c r="L39" s="290">
        <v>859010</v>
      </c>
      <c r="O39" s="163"/>
    </row>
    <row r="40" spans="2:15" s="32" customFormat="1" ht="21" customHeight="1">
      <c r="B40" s="539" t="s">
        <v>281</v>
      </c>
      <c r="C40" s="117"/>
      <c r="D40" s="117"/>
      <c r="E40" s="117"/>
      <c r="F40" s="117"/>
      <c r="G40" s="117"/>
      <c r="H40" s="117"/>
      <c r="I40" s="540"/>
      <c r="J40" s="117"/>
      <c r="K40" s="245"/>
      <c r="L40" s="295"/>
      <c r="O40" s="164"/>
    </row>
    <row r="41" spans="2:15" s="32" customFormat="1" ht="21" customHeight="1">
      <c r="B41" s="363" t="s">
        <v>282</v>
      </c>
      <c r="C41" s="108">
        <v>61167</v>
      </c>
      <c r="D41" s="108">
        <v>16048</v>
      </c>
      <c r="E41" s="108">
        <v>99036</v>
      </c>
      <c r="F41" s="108">
        <v>245540</v>
      </c>
      <c r="G41" s="108">
        <v>141496</v>
      </c>
      <c r="H41" s="108">
        <v>155120</v>
      </c>
      <c r="I41" s="524">
        <v>123647</v>
      </c>
      <c r="J41" s="108">
        <v>82719</v>
      </c>
      <c r="K41" s="237">
        <v>80000</v>
      </c>
      <c r="L41" s="287">
        <v>60000</v>
      </c>
      <c r="O41" s="164"/>
    </row>
    <row r="42" spans="2:15" s="32" customFormat="1" ht="21" customHeight="1">
      <c r="B42" s="305" t="s">
        <v>283</v>
      </c>
      <c r="C42" s="109">
        <v>430640</v>
      </c>
      <c r="D42" s="109">
        <v>296927</v>
      </c>
      <c r="E42" s="109">
        <v>473109</v>
      </c>
      <c r="F42" s="109">
        <v>560187</v>
      </c>
      <c r="G42" s="109">
        <v>560281</v>
      </c>
      <c r="H42" s="109">
        <v>702861</v>
      </c>
      <c r="I42" s="525">
        <v>763098</v>
      </c>
      <c r="J42" s="109">
        <v>723926</v>
      </c>
      <c r="K42" s="238">
        <v>691018</v>
      </c>
      <c r="L42" s="288">
        <v>715478</v>
      </c>
      <c r="O42" s="163"/>
    </row>
    <row r="43" spans="2:15" s="32" customFormat="1" ht="21" customHeight="1">
      <c r="B43" s="305" t="s">
        <v>278</v>
      </c>
      <c r="C43" s="109">
        <v>10463</v>
      </c>
      <c r="D43" s="109">
        <v>7544</v>
      </c>
      <c r="E43" s="109">
        <v>13553</v>
      </c>
      <c r="F43" s="109">
        <v>13078</v>
      </c>
      <c r="G43" s="109">
        <v>16685</v>
      </c>
      <c r="H43" s="109">
        <v>15528</v>
      </c>
      <c r="I43" s="525">
        <v>14743</v>
      </c>
      <c r="J43" s="109">
        <v>19009</v>
      </c>
      <c r="K43" s="238">
        <v>20596</v>
      </c>
      <c r="L43" s="288">
        <v>19509</v>
      </c>
      <c r="O43" s="163"/>
    </row>
    <row r="44" spans="2:15" s="32" customFormat="1" ht="21" customHeight="1">
      <c r="B44" s="305" t="s">
        <v>284</v>
      </c>
      <c r="C44" s="173" t="s">
        <v>22</v>
      </c>
      <c r="D44" s="173" t="s">
        <v>22</v>
      </c>
      <c r="E44" s="109">
        <v>445</v>
      </c>
      <c r="F44" s="109">
        <v>1238</v>
      </c>
      <c r="G44" s="109">
        <v>1193</v>
      </c>
      <c r="H44" s="109">
        <v>1045</v>
      </c>
      <c r="I44" s="525">
        <v>944</v>
      </c>
      <c r="J44" s="109">
        <v>774</v>
      </c>
      <c r="K44" s="238">
        <v>696</v>
      </c>
      <c r="L44" s="189" t="s">
        <v>22</v>
      </c>
      <c r="O44" s="163"/>
    </row>
    <row r="45" spans="2:15" s="32" customFormat="1" ht="21" customHeight="1">
      <c r="B45" s="305" t="s">
        <v>285</v>
      </c>
      <c r="C45" s="109">
        <v>7928</v>
      </c>
      <c r="D45" s="109">
        <v>29046</v>
      </c>
      <c r="E45" s="109">
        <v>25558</v>
      </c>
      <c r="F45" s="109">
        <v>22526</v>
      </c>
      <c r="G45" s="109">
        <v>19410</v>
      </c>
      <c r="H45" s="109">
        <v>16174</v>
      </c>
      <c r="I45" s="525">
        <v>13280</v>
      </c>
      <c r="J45" s="109">
        <v>13136</v>
      </c>
      <c r="K45" s="238">
        <v>14232</v>
      </c>
      <c r="L45" s="288">
        <v>14998</v>
      </c>
      <c r="O45" s="163"/>
    </row>
    <row r="46" spans="2:15" s="32" customFormat="1" ht="21" customHeight="1">
      <c r="B46" s="305" t="s">
        <v>286</v>
      </c>
      <c r="C46" s="173" t="s">
        <v>22</v>
      </c>
      <c r="D46" s="173" t="s">
        <v>22</v>
      </c>
      <c r="E46" s="173" t="s">
        <v>22</v>
      </c>
      <c r="F46" s="109">
        <v>1394</v>
      </c>
      <c r="G46" s="109">
        <v>958</v>
      </c>
      <c r="H46" s="109">
        <v>872</v>
      </c>
      <c r="I46" s="525">
        <v>931</v>
      </c>
      <c r="J46" s="109">
        <v>833</v>
      </c>
      <c r="K46" s="238">
        <v>648</v>
      </c>
      <c r="L46" s="288">
        <v>630</v>
      </c>
      <c r="O46" s="163"/>
    </row>
    <row r="47" spans="2:15" s="32" customFormat="1" ht="21" customHeight="1">
      <c r="B47" s="526" t="s">
        <v>258</v>
      </c>
      <c r="C47" s="110">
        <v>26259</v>
      </c>
      <c r="D47" s="110">
        <v>30639</v>
      </c>
      <c r="E47" s="110">
        <v>29185</v>
      </c>
      <c r="F47" s="110">
        <v>24409</v>
      </c>
      <c r="G47" s="110">
        <v>25548</v>
      </c>
      <c r="H47" s="110">
        <v>25994</v>
      </c>
      <c r="I47" s="527">
        <v>25336</v>
      </c>
      <c r="J47" s="110">
        <v>30505</v>
      </c>
      <c r="K47" s="239">
        <v>35509</v>
      </c>
      <c r="L47" s="289">
        <v>34244</v>
      </c>
      <c r="O47" s="163"/>
    </row>
    <row r="48" spans="2:15" s="32" customFormat="1" ht="21" customHeight="1">
      <c r="B48" s="528" t="s">
        <v>287</v>
      </c>
      <c r="C48" s="111">
        <v>536459</v>
      </c>
      <c r="D48" s="111">
        <v>380206</v>
      </c>
      <c r="E48" s="111">
        <v>640887</v>
      </c>
      <c r="F48" s="111">
        <v>868374</v>
      </c>
      <c r="G48" s="111">
        <v>765572</v>
      </c>
      <c r="H48" s="111">
        <v>917597</v>
      </c>
      <c r="I48" s="529">
        <v>941981</v>
      </c>
      <c r="J48" s="111">
        <v>870905</v>
      </c>
      <c r="K48" s="240">
        <v>842702</v>
      </c>
      <c r="L48" s="290">
        <v>844862</v>
      </c>
      <c r="O48" s="163"/>
    </row>
    <row r="49" spans="2:15" s="32" customFormat="1" ht="21" customHeight="1" thickBot="1">
      <c r="B49" s="537" t="s">
        <v>288</v>
      </c>
      <c r="C49" s="116">
        <v>2748778</v>
      </c>
      <c r="D49" s="116">
        <v>2134887</v>
      </c>
      <c r="E49" s="116">
        <v>2057603</v>
      </c>
      <c r="F49" s="116">
        <v>2087872</v>
      </c>
      <c r="G49" s="116">
        <v>2149024</v>
      </c>
      <c r="H49" s="116">
        <v>1957454</v>
      </c>
      <c r="I49" s="538">
        <v>1783514</v>
      </c>
      <c r="J49" s="116">
        <v>1761449</v>
      </c>
      <c r="K49" s="244">
        <v>1790125</v>
      </c>
      <c r="L49" s="293">
        <v>1703872</v>
      </c>
      <c r="O49" s="164"/>
    </row>
    <row r="50" spans="2:15" s="32" customFormat="1" ht="21" customHeight="1" thickTop="1">
      <c r="B50" s="521" t="s">
        <v>289</v>
      </c>
      <c r="C50" s="117">
        <v>392391</v>
      </c>
      <c r="D50" s="117">
        <v>331674</v>
      </c>
      <c r="E50" s="117">
        <v>389677</v>
      </c>
      <c r="F50" s="117">
        <v>428464</v>
      </c>
      <c r="G50" s="117">
        <v>451619</v>
      </c>
      <c r="H50" s="117">
        <v>454491</v>
      </c>
      <c r="I50" s="540">
        <v>458819</v>
      </c>
      <c r="J50" s="117">
        <v>471688</v>
      </c>
      <c r="K50" s="245">
        <v>464026</v>
      </c>
      <c r="L50" s="295">
        <v>470808</v>
      </c>
      <c r="O50" s="164"/>
    </row>
    <row r="51" spans="2:15" s="23" customFormat="1" ht="18.75" customHeight="1">
      <c r="B51" s="363" t="s">
        <v>290</v>
      </c>
      <c r="C51" s="113">
        <v>150606</v>
      </c>
      <c r="D51" s="113">
        <v>336122</v>
      </c>
      <c r="E51" s="113">
        <v>130549</v>
      </c>
      <c r="F51" s="113">
        <v>122790</v>
      </c>
      <c r="G51" s="113">
        <v>160339</v>
      </c>
      <c r="H51" s="113">
        <v>160339</v>
      </c>
      <c r="I51" s="326">
        <v>160339</v>
      </c>
      <c r="J51" s="113">
        <v>160339</v>
      </c>
      <c r="K51" s="233">
        <v>160339</v>
      </c>
      <c r="L51" s="292">
        <v>160339</v>
      </c>
      <c r="O51" s="164"/>
    </row>
    <row r="52" spans="2:15" s="23" customFormat="1" ht="18.75" customHeight="1">
      <c r="B52" s="305" t="s">
        <v>291</v>
      </c>
      <c r="C52" s="103">
        <v>346619</v>
      </c>
      <c r="D52" s="103">
        <v>487686</v>
      </c>
      <c r="E52" s="103">
        <v>166754</v>
      </c>
      <c r="F52" s="103">
        <v>158593</v>
      </c>
      <c r="G52" s="103">
        <v>152160</v>
      </c>
      <c r="H52" s="103">
        <v>152160</v>
      </c>
      <c r="I52" s="328">
        <v>152160</v>
      </c>
      <c r="J52" s="103">
        <v>152160</v>
      </c>
      <c r="K52" s="234">
        <v>152160</v>
      </c>
      <c r="L52" s="189">
        <v>152160</v>
      </c>
      <c r="O52" s="165"/>
    </row>
    <row r="53" spans="2:15" s="23" customFormat="1" ht="18.75" customHeight="1">
      <c r="B53" s="305" t="s">
        <v>292</v>
      </c>
      <c r="C53" s="103">
        <v>-104802</v>
      </c>
      <c r="D53" s="103">
        <v>-492048</v>
      </c>
      <c r="E53" s="103">
        <v>92487</v>
      </c>
      <c r="F53" s="103">
        <v>147206</v>
      </c>
      <c r="G53" s="103">
        <v>139264</v>
      </c>
      <c r="H53" s="103">
        <v>142157</v>
      </c>
      <c r="I53" s="328">
        <v>146489</v>
      </c>
      <c r="J53" s="103">
        <v>159358</v>
      </c>
      <c r="K53" s="234">
        <v>151706</v>
      </c>
      <c r="L53" s="189">
        <v>158488</v>
      </c>
      <c r="O53" s="165"/>
    </row>
    <row r="54" spans="2:15" s="23" customFormat="1" ht="18.75" customHeight="1">
      <c r="B54" s="305" t="s">
        <v>293</v>
      </c>
      <c r="C54" s="173">
        <v>-32</v>
      </c>
      <c r="D54" s="173">
        <v>-86</v>
      </c>
      <c r="E54" s="103">
        <v>-113</v>
      </c>
      <c r="F54" s="103">
        <v>-126</v>
      </c>
      <c r="G54" s="103">
        <v>-145</v>
      </c>
      <c r="H54" s="103">
        <v>-166</v>
      </c>
      <c r="I54" s="328">
        <v>-169</v>
      </c>
      <c r="J54" s="103">
        <v>-170</v>
      </c>
      <c r="K54" s="234">
        <v>-179</v>
      </c>
      <c r="L54" s="189">
        <v>-179</v>
      </c>
      <c r="O54" s="165"/>
    </row>
    <row r="55" spans="2:15" s="23" customFormat="1" ht="18.75" customHeight="1">
      <c r="B55" s="521" t="s">
        <v>294</v>
      </c>
      <c r="C55" s="541">
        <v>-76156</v>
      </c>
      <c r="D55" s="541">
        <v>-51433</v>
      </c>
      <c r="E55" s="112">
        <v>37273</v>
      </c>
      <c r="F55" s="112">
        <v>60122</v>
      </c>
      <c r="G55" s="112">
        <v>24412</v>
      </c>
      <c r="H55" s="112">
        <v>-135500</v>
      </c>
      <c r="I55" s="164">
        <v>-106402</v>
      </c>
      <c r="J55" s="112">
        <v>-141659</v>
      </c>
      <c r="K55" s="241">
        <v>-158121</v>
      </c>
      <c r="L55" s="291">
        <v>-117272</v>
      </c>
      <c r="O55" s="165"/>
    </row>
    <row r="56" spans="2:15" s="23" customFormat="1" ht="18.75" customHeight="1">
      <c r="B56" s="363" t="s">
        <v>49</v>
      </c>
      <c r="C56" s="113">
        <v>16692</v>
      </c>
      <c r="D56" s="113">
        <v>32629</v>
      </c>
      <c r="E56" s="113">
        <v>90547</v>
      </c>
      <c r="F56" s="113">
        <v>94316</v>
      </c>
      <c r="G56" s="113">
        <v>60280</v>
      </c>
      <c r="H56" s="113">
        <v>6236</v>
      </c>
      <c r="I56" s="326">
        <v>14845</v>
      </c>
      <c r="J56" s="113">
        <v>12310</v>
      </c>
      <c r="K56" s="233">
        <v>7626</v>
      </c>
      <c r="L56" s="292">
        <v>13710</v>
      </c>
      <c r="O56" s="164"/>
    </row>
    <row r="57" spans="2:15" s="23" customFormat="1" ht="18.75" customHeight="1">
      <c r="B57" s="305" t="s">
        <v>50</v>
      </c>
      <c r="C57" s="103" t="s">
        <v>22</v>
      </c>
      <c r="D57" s="103" t="s">
        <v>22</v>
      </c>
      <c r="E57" s="103" t="s">
        <v>22</v>
      </c>
      <c r="F57" s="103">
        <v>623</v>
      </c>
      <c r="G57" s="103">
        <v>1345</v>
      </c>
      <c r="H57" s="103">
        <v>1510</v>
      </c>
      <c r="I57" s="328">
        <v>2357</v>
      </c>
      <c r="J57" s="103">
        <v>3022</v>
      </c>
      <c r="K57" s="234">
        <v>935</v>
      </c>
      <c r="L57" s="189">
        <v>-104</v>
      </c>
      <c r="O57" s="165"/>
    </row>
    <row r="58" spans="2:15" s="23" customFormat="1" ht="18.75" customHeight="1">
      <c r="B58" s="305" t="s">
        <v>295</v>
      </c>
      <c r="C58" s="103">
        <v>-5469</v>
      </c>
      <c r="D58" s="103">
        <v>-4869</v>
      </c>
      <c r="E58" s="103">
        <v>-2619</v>
      </c>
      <c r="F58" s="103">
        <v>-1935</v>
      </c>
      <c r="G58" s="103">
        <v>-2530</v>
      </c>
      <c r="H58" s="103">
        <v>-1907</v>
      </c>
      <c r="I58" s="328">
        <v>-2055</v>
      </c>
      <c r="J58" s="103">
        <v>-2302</v>
      </c>
      <c r="K58" s="234">
        <v>-2120</v>
      </c>
      <c r="L58" s="189">
        <v>3</v>
      </c>
      <c r="O58" s="165"/>
    </row>
    <row r="59" spans="2:15" s="23" customFormat="1" ht="18.75" customHeight="1">
      <c r="B59" s="305" t="s">
        <v>52</v>
      </c>
      <c r="C59" s="103">
        <v>-87379</v>
      </c>
      <c r="D59" s="103">
        <v>-79193</v>
      </c>
      <c r="E59" s="103">
        <v>-50655</v>
      </c>
      <c r="F59" s="103">
        <v>-32882</v>
      </c>
      <c r="G59" s="103">
        <v>-34684</v>
      </c>
      <c r="H59" s="103">
        <v>-141340</v>
      </c>
      <c r="I59" s="328">
        <v>-121550</v>
      </c>
      <c r="J59" s="103">
        <v>-153984</v>
      </c>
      <c r="K59" s="234">
        <v>-163686</v>
      </c>
      <c r="L59" s="189">
        <v>-129496</v>
      </c>
      <c r="O59" s="165"/>
    </row>
    <row r="60" spans="2:15" s="23" customFormat="1" ht="18.75" customHeight="1">
      <c r="B60" s="305" t="s">
        <v>53</v>
      </c>
      <c r="C60" s="103" t="s">
        <v>22</v>
      </c>
      <c r="D60" s="103" t="s">
        <v>22</v>
      </c>
      <c r="E60" s="103" t="s">
        <v>22</v>
      </c>
      <c r="F60" s="103" t="s">
        <v>22</v>
      </c>
      <c r="G60" s="103" t="s">
        <v>22</v>
      </c>
      <c r="H60" s="103" t="s">
        <v>22</v>
      </c>
      <c r="I60" s="103" t="s">
        <v>22</v>
      </c>
      <c r="J60" s="103">
        <v>-706</v>
      </c>
      <c r="K60" s="234">
        <v>-875</v>
      </c>
      <c r="L60" s="189">
        <v>-1385</v>
      </c>
      <c r="O60" s="165"/>
    </row>
    <row r="61" spans="2:15" s="23" customFormat="1" ht="18.75" customHeight="1">
      <c r="B61" s="521" t="s">
        <v>296</v>
      </c>
      <c r="C61" s="112">
        <v>12009</v>
      </c>
      <c r="D61" s="112">
        <v>33349</v>
      </c>
      <c r="E61" s="112">
        <v>37125</v>
      </c>
      <c r="F61" s="112">
        <v>43048</v>
      </c>
      <c r="G61" s="112">
        <v>44296</v>
      </c>
      <c r="H61" s="112">
        <v>36512</v>
      </c>
      <c r="I61" s="164">
        <v>24987</v>
      </c>
      <c r="J61" s="112">
        <v>25481</v>
      </c>
      <c r="K61" s="241">
        <v>24565</v>
      </c>
      <c r="L61" s="291">
        <v>29000</v>
      </c>
      <c r="O61" s="165"/>
    </row>
    <row r="62" spans="2:15" s="32" customFormat="1" ht="21" customHeight="1">
      <c r="B62" s="521" t="s">
        <v>297</v>
      </c>
      <c r="C62" s="112">
        <v>328244</v>
      </c>
      <c r="D62" s="112">
        <v>313590</v>
      </c>
      <c r="E62" s="112">
        <v>464076</v>
      </c>
      <c r="F62" s="112">
        <v>531635</v>
      </c>
      <c r="G62" s="112">
        <v>520327</v>
      </c>
      <c r="H62" s="112">
        <v>355503</v>
      </c>
      <c r="I62" s="164">
        <v>377404</v>
      </c>
      <c r="J62" s="112">
        <v>355510</v>
      </c>
      <c r="K62" s="241">
        <v>330471</v>
      </c>
      <c r="L62" s="291">
        <v>382537</v>
      </c>
      <c r="O62" s="164"/>
    </row>
    <row r="63" spans="2:15" s="32" customFormat="1" ht="20.25" customHeight="1" thickBot="1">
      <c r="B63" s="537" t="s">
        <v>298</v>
      </c>
      <c r="C63" s="116">
        <v>3077022</v>
      </c>
      <c r="D63" s="116">
        <v>2448478</v>
      </c>
      <c r="E63" s="116">
        <v>2521679</v>
      </c>
      <c r="F63" s="116">
        <v>2619507</v>
      </c>
      <c r="G63" s="116">
        <v>2669352</v>
      </c>
      <c r="H63" s="116">
        <v>2312958</v>
      </c>
      <c r="I63" s="538">
        <v>2160918</v>
      </c>
      <c r="J63" s="116">
        <v>2116960</v>
      </c>
      <c r="K63" s="244">
        <v>2120596</v>
      </c>
      <c r="L63" s="293">
        <v>2086410</v>
      </c>
      <c r="O63" s="164"/>
    </row>
    <row r="64" spans="2:15" ht="15" customHeight="1" thickTop="1">
      <c r="B64" s="40"/>
      <c r="C64" s="40"/>
      <c r="O64" s="164"/>
    </row>
    <row r="65" spans="2:3" ht="14.25" customHeight="1">
      <c r="B65" s="673" t="s">
        <v>299</v>
      </c>
      <c r="C65" s="542"/>
    </row>
  </sheetData>
  <phoneticPr fontId="2"/>
  <printOptions horizontalCentered="1"/>
  <pageMargins left="0.39370078740157483" right="0.43307086614173229" top="0.78740157480314965" bottom="0.39370078740157483" header="0.27559055118110237" footer="0.35433070866141736"/>
  <pageSetup paperSize="8" scale="64"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R62"/>
  <sheetViews>
    <sheetView showGridLines="0" view="pageBreakPreview" zoomScale="70" zoomScaleNormal="70" zoomScaleSheetLayoutView="70" workbookViewId="0">
      <pane xSplit="2" topLeftCell="J1" activePane="topRight" state="frozen"/>
      <selection pane="topRight"/>
    </sheetView>
  </sheetViews>
  <sheetFormatPr defaultColWidth="9" defaultRowHeight="14.25" customHeight="1"/>
  <cols>
    <col min="1" max="1" width="3.5" style="39" customWidth="1"/>
    <col min="2" max="2" width="47.5" style="26" bestFit="1" customWidth="1"/>
    <col min="3" max="10" width="20.5" style="39" customWidth="1"/>
    <col min="11" max="17" width="20.125" style="39" customWidth="1"/>
    <col min="18" max="18" width="20.125" style="1312" customWidth="1"/>
    <col min="19" max="16384" width="9" style="39"/>
  </cols>
  <sheetData>
    <row r="1" spans="1:18" ht="24.75" customHeight="1">
      <c r="A1" s="41" t="s">
        <v>300</v>
      </c>
      <c r="B1" s="41"/>
      <c r="C1" s="28"/>
      <c r="D1" s="28"/>
      <c r="E1" s="28"/>
    </row>
    <row r="2" spans="1:18" ht="24.75" customHeight="1">
      <c r="A2" s="41"/>
      <c r="B2" s="162"/>
      <c r="C2" s="28"/>
      <c r="D2" s="28"/>
      <c r="F2" s="28"/>
      <c r="G2" s="28"/>
      <c r="H2" s="28"/>
      <c r="I2" s="28"/>
      <c r="J2" s="28"/>
      <c r="K2" s="28"/>
      <c r="N2" s="654"/>
      <c r="O2" s="654"/>
      <c r="P2" s="654"/>
      <c r="R2" s="1313" t="s">
        <v>226</v>
      </c>
    </row>
    <row r="3" spans="1:18" ht="6.75" customHeight="1">
      <c r="B3" s="29"/>
    </row>
    <row r="4" spans="1:18" s="171" customFormat="1" ht="40.15" customHeight="1">
      <c r="B4" s="73"/>
      <c r="C4" s="96" t="s">
        <v>301</v>
      </c>
      <c r="D4" s="235" t="s">
        <v>10</v>
      </c>
      <c r="E4" s="96" t="s">
        <v>11</v>
      </c>
      <c r="F4" s="235" t="s">
        <v>149</v>
      </c>
      <c r="G4" s="235" t="s">
        <v>150</v>
      </c>
      <c r="H4" s="235" t="s">
        <v>151</v>
      </c>
      <c r="I4" s="235" t="s">
        <v>212</v>
      </c>
      <c r="J4" s="235" t="s">
        <v>227</v>
      </c>
      <c r="K4" s="96" t="s">
        <v>154</v>
      </c>
      <c r="L4" s="96" t="s">
        <v>155</v>
      </c>
      <c r="M4" s="96" t="s">
        <v>156</v>
      </c>
      <c r="N4" s="235" t="s">
        <v>230</v>
      </c>
      <c r="O4" s="96" t="s">
        <v>108</v>
      </c>
      <c r="P4" s="520" t="s">
        <v>109</v>
      </c>
      <c r="Q4" s="235" t="s">
        <v>667</v>
      </c>
      <c r="R4" s="1314" t="s">
        <v>702</v>
      </c>
    </row>
    <row r="5" spans="1:18" s="23" customFormat="1" ht="21" customHeight="1">
      <c r="B5" s="274" t="s">
        <v>302</v>
      </c>
      <c r="C5" s="97"/>
      <c r="D5" s="236"/>
      <c r="E5" s="97"/>
      <c r="F5" s="236"/>
      <c r="G5" s="236"/>
      <c r="H5" s="236"/>
      <c r="I5" s="236"/>
      <c r="J5" s="236"/>
      <c r="K5" s="97"/>
      <c r="L5" s="97"/>
      <c r="M5" s="97"/>
      <c r="N5" s="236"/>
      <c r="O5" s="97"/>
      <c r="P5" s="523"/>
      <c r="Q5" s="236"/>
      <c r="R5" s="190"/>
    </row>
    <row r="6" spans="1:18" s="23" customFormat="1" ht="19.5" customHeight="1">
      <c r="B6" s="275" t="s">
        <v>303</v>
      </c>
      <c r="C6" s="113">
        <v>411632</v>
      </c>
      <c r="D6" s="233">
        <v>425595</v>
      </c>
      <c r="E6" s="113">
        <v>424371</v>
      </c>
      <c r="F6" s="233">
        <v>420658</v>
      </c>
      <c r="G6" s="233">
        <v>403748</v>
      </c>
      <c r="H6" s="233">
        <v>344414</v>
      </c>
      <c r="I6" s="233">
        <v>308632</v>
      </c>
      <c r="J6" s="233">
        <v>305241</v>
      </c>
      <c r="K6" s="113">
        <v>285687</v>
      </c>
      <c r="L6" s="113">
        <v>272651</v>
      </c>
      <c r="M6" s="113">
        <v>287597</v>
      </c>
      <c r="N6" s="233">
        <v>271651</v>
      </c>
      <c r="O6" s="113">
        <v>247286</v>
      </c>
      <c r="P6" s="326">
        <v>196275</v>
      </c>
      <c r="Q6" s="233">
        <v>192299</v>
      </c>
      <c r="R6" s="292">
        <v>186627</v>
      </c>
    </row>
    <row r="7" spans="1:18" s="23" customFormat="1" ht="19.5" customHeight="1">
      <c r="B7" s="276" t="s">
        <v>304</v>
      </c>
      <c r="C7" s="113">
        <v>7043</v>
      </c>
      <c r="D7" s="233">
        <v>16114</v>
      </c>
      <c r="E7" s="113">
        <v>9313</v>
      </c>
      <c r="F7" s="233">
        <v>4362</v>
      </c>
      <c r="G7" s="233">
        <v>5464</v>
      </c>
      <c r="H7" s="233">
        <v>6657</v>
      </c>
      <c r="I7" s="233">
        <v>5728</v>
      </c>
      <c r="J7" s="233">
        <v>2788</v>
      </c>
      <c r="K7" s="113">
        <v>2922</v>
      </c>
      <c r="L7" s="113">
        <v>7433</v>
      </c>
      <c r="M7" s="113">
        <v>10059</v>
      </c>
      <c r="N7" s="233">
        <v>10782</v>
      </c>
      <c r="O7" s="113">
        <v>6991</v>
      </c>
      <c r="P7" s="326">
        <v>13139</v>
      </c>
      <c r="Q7" s="233">
        <v>6883</v>
      </c>
      <c r="R7" s="292">
        <v>13137</v>
      </c>
    </row>
    <row r="8" spans="1:18" s="23" customFormat="1" ht="19.5" customHeight="1">
      <c r="B8" s="276" t="s">
        <v>305</v>
      </c>
      <c r="C8" s="103">
        <v>515633</v>
      </c>
      <c r="D8" s="234">
        <v>544525</v>
      </c>
      <c r="E8" s="103">
        <v>508690</v>
      </c>
      <c r="F8" s="234">
        <v>524826</v>
      </c>
      <c r="G8" s="234">
        <v>559291</v>
      </c>
      <c r="H8" s="234">
        <v>496156</v>
      </c>
      <c r="I8" s="234">
        <v>563458</v>
      </c>
      <c r="J8" s="234">
        <v>549789</v>
      </c>
      <c r="K8" s="103">
        <v>690678</v>
      </c>
      <c r="L8" s="103">
        <v>638207</v>
      </c>
      <c r="M8" s="103">
        <v>636186</v>
      </c>
      <c r="N8" s="234">
        <v>791466</v>
      </c>
      <c r="O8" s="103">
        <v>794898</v>
      </c>
      <c r="P8" s="328">
        <v>826972</v>
      </c>
      <c r="Q8" s="234">
        <v>899822</v>
      </c>
      <c r="R8" s="189">
        <v>923732</v>
      </c>
    </row>
    <row r="9" spans="1:18" s="23" customFormat="1" ht="19.5" customHeight="1">
      <c r="B9" s="276" t="s">
        <v>306</v>
      </c>
      <c r="C9" s="103">
        <v>1346</v>
      </c>
      <c r="D9" s="234">
        <v>697</v>
      </c>
      <c r="E9" s="103" t="s">
        <v>22</v>
      </c>
      <c r="F9" s="234" t="s">
        <v>22</v>
      </c>
      <c r="G9" s="234" t="s">
        <v>22</v>
      </c>
      <c r="H9" s="234" t="s">
        <v>22</v>
      </c>
      <c r="I9" s="234" t="s">
        <v>129</v>
      </c>
      <c r="J9" s="234" t="s">
        <v>129</v>
      </c>
      <c r="K9" s="103" t="s">
        <v>129</v>
      </c>
      <c r="L9" s="103" t="s">
        <v>129</v>
      </c>
      <c r="M9" s="103" t="s">
        <v>129</v>
      </c>
      <c r="N9" s="1028" t="s">
        <v>22</v>
      </c>
      <c r="O9" s="1030" t="s">
        <v>22</v>
      </c>
      <c r="P9" s="1093" t="s">
        <v>22</v>
      </c>
      <c r="Q9" s="1028" t="s">
        <v>22</v>
      </c>
      <c r="R9" s="1315" t="s">
        <v>707</v>
      </c>
    </row>
    <row r="10" spans="1:18" s="23" customFormat="1" ht="18" customHeight="1">
      <c r="B10" s="276" t="s">
        <v>307</v>
      </c>
      <c r="C10" s="103">
        <v>3796</v>
      </c>
      <c r="D10" s="234">
        <v>3676</v>
      </c>
      <c r="E10" s="103">
        <v>4100</v>
      </c>
      <c r="F10" s="234">
        <v>5185</v>
      </c>
      <c r="G10" s="234">
        <v>6977</v>
      </c>
      <c r="H10" s="234">
        <v>6593</v>
      </c>
      <c r="I10" s="234">
        <v>3919</v>
      </c>
      <c r="J10" s="234">
        <v>2703</v>
      </c>
      <c r="K10" s="103">
        <v>2060</v>
      </c>
      <c r="L10" s="103">
        <v>5055</v>
      </c>
      <c r="M10" s="103">
        <v>4734</v>
      </c>
      <c r="N10" s="234">
        <v>10743</v>
      </c>
      <c r="O10" s="103">
        <v>4642</v>
      </c>
      <c r="P10" s="328">
        <v>5444</v>
      </c>
      <c r="Q10" s="234">
        <v>4014</v>
      </c>
      <c r="R10" s="189">
        <v>6792</v>
      </c>
    </row>
    <row r="11" spans="1:18" s="23" customFormat="1" ht="19.5" customHeight="1">
      <c r="B11" s="276" t="s">
        <v>308</v>
      </c>
      <c r="C11" s="103">
        <v>265794</v>
      </c>
      <c r="D11" s="234">
        <v>284038</v>
      </c>
      <c r="E11" s="103">
        <v>297389</v>
      </c>
      <c r="F11" s="234">
        <v>301979</v>
      </c>
      <c r="G11" s="234">
        <v>270274</v>
      </c>
      <c r="H11" s="234">
        <v>237111</v>
      </c>
      <c r="I11" s="234">
        <v>271327</v>
      </c>
      <c r="J11" s="234">
        <v>396020</v>
      </c>
      <c r="K11" s="103">
        <v>220621</v>
      </c>
      <c r="L11" s="103">
        <v>213385</v>
      </c>
      <c r="M11" s="103">
        <v>187891</v>
      </c>
      <c r="N11" s="234">
        <v>232788</v>
      </c>
      <c r="O11" s="103">
        <v>280982</v>
      </c>
      <c r="P11" s="328">
        <v>288302</v>
      </c>
      <c r="Q11" s="234">
        <v>275871</v>
      </c>
      <c r="R11" s="189">
        <v>315175</v>
      </c>
    </row>
    <row r="12" spans="1:18" s="23" customFormat="1" ht="19.5" customHeight="1">
      <c r="B12" s="276" t="s">
        <v>309</v>
      </c>
      <c r="C12" s="103">
        <v>2646</v>
      </c>
      <c r="D12" s="234">
        <v>2725</v>
      </c>
      <c r="E12" s="103">
        <v>4778</v>
      </c>
      <c r="F12" s="234">
        <v>4907</v>
      </c>
      <c r="G12" s="234">
        <v>3712</v>
      </c>
      <c r="H12" s="234">
        <v>6068</v>
      </c>
      <c r="I12" s="234">
        <v>3647</v>
      </c>
      <c r="J12" s="234">
        <v>5094</v>
      </c>
      <c r="K12" s="103">
        <v>6714</v>
      </c>
      <c r="L12" s="103">
        <v>3956</v>
      </c>
      <c r="M12" s="103">
        <v>3116</v>
      </c>
      <c r="N12" s="234">
        <v>1051</v>
      </c>
      <c r="O12" s="103">
        <v>11002</v>
      </c>
      <c r="P12" s="328">
        <v>11403</v>
      </c>
      <c r="Q12" s="234">
        <v>3711</v>
      </c>
      <c r="R12" s="189">
        <v>4801</v>
      </c>
    </row>
    <row r="13" spans="1:18" s="23" customFormat="1" ht="18" customHeight="1">
      <c r="B13" s="276" t="s">
        <v>310</v>
      </c>
      <c r="C13" s="103">
        <v>69277</v>
      </c>
      <c r="D13" s="234">
        <v>57124</v>
      </c>
      <c r="E13" s="103">
        <v>41231</v>
      </c>
      <c r="F13" s="234">
        <v>46759</v>
      </c>
      <c r="G13" s="234">
        <v>63122</v>
      </c>
      <c r="H13" s="234">
        <v>49017</v>
      </c>
      <c r="I13" s="234">
        <v>72417</v>
      </c>
      <c r="J13" s="234">
        <v>106234</v>
      </c>
      <c r="K13" s="103">
        <v>58965</v>
      </c>
      <c r="L13" s="103">
        <v>64455</v>
      </c>
      <c r="M13" s="103">
        <v>64924</v>
      </c>
      <c r="N13" s="234">
        <v>68382</v>
      </c>
      <c r="O13" s="103">
        <v>59991</v>
      </c>
      <c r="P13" s="328">
        <v>104736</v>
      </c>
      <c r="Q13" s="234">
        <v>190913</v>
      </c>
      <c r="R13" s="189">
        <v>212220</v>
      </c>
    </row>
    <row r="14" spans="1:18" s="23" customFormat="1" ht="18" customHeight="1">
      <c r="B14" s="277" t="s">
        <v>311</v>
      </c>
      <c r="C14" s="114">
        <v>8894</v>
      </c>
      <c r="D14" s="242">
        <v>4098</v>
      </c>
      <c r="E14" s="114">
        <v>1303</v>
      </c>
      <c r="F14" s="242">
        <v>13143</v>
      </c>
      <c r="G14" s="242">
        <v>10905</v>
      </c>
      <c r="H14" s="242">
        <v>326</v>
      </c>
      <c r="I14" s="234">
        <v>616</v>
      </c>
      <c r="J14" s="234">
        <v>8425</v>
      </c>
      <c r="K14" s="103" t="s">
        <v>22</v>
      </c>
      <c r="L14" s="103">
        <v>12318</v>
      </c>
      <c r="M14" s="103">
        <v>892</v>
      </c>
      <c r="N14" s="234">
        <v>7352</v>
      </c>
      <c r="O14" s="103">
        <v>38743</v>
      </c>
      <c r="P14" s="328">
        <v>16248</v>
      </c>
      <c r="Q14" s="234">
        <v>1605</v>
      </c>
      <c r="R14" s="189">
        <v>8215</v>
      </c>
    </row>
    <row r="15" spans="1:18" s="32" customFormat="1" ht="21" customHeight="1">
      <c r="B15" s="278" t="s">
        <v>312</v>
      </c>
      <c r="C15" s="111">
        <v>1286066</v>
      </c>
      <c r="D15" s="240">
        <v>1338596</v>
      </c>
      <c r="E15" s="111">
        <v>1291178</v>
      </c>
      <c r="F15" s="240">
        <v>1321824</v>
      </c>
      <c r="G15" s="240">
        <v>1323497</v>
      </c>
      <c r="H15" s="240">
        <v>1146344</v>
      </c>
      <c r="I15" s="240">
        <v>1229747</v>
      </c>
      <c r="J15" s="240">
        <v>1376297</v>
      </c>
      <c r="K15" s="111">
        <v>1267650</v>
      </c>
      <c r="L15" s="111">
        <v>1217464</v>
      </c>
      <c r="M15" s="111">
        <v>1195403</v>
      </c>
      <c r="N15" s="240">
        <v>1394220</v>
      </c>
      <c r="O15" s="111">
        <v>1444540</v>
      </c>
      <c r="P15" s="529">
        <v>1462521</v>
      </c>
      <c r="Q15" s="240">
        <v>1575122</v>
      </c>
      <c r="R15" s="290">
        <v>1670702</v>
      </c>
    </row>
    <row r="16" spans="1:18" s="32" customFormat="1" ht="21" customHeight="1">
      <c r="B16" s="274" t="s">
        <v>313</v>
      </c>
      <c r="C16" s="112"/>
      <c r="D16" s="241"/>
      <c r="E16" s="112"/>
      <c r="F16" s="241"/>
      <c r="G16" s="241"/>
      <c r="H16" s="241"/>
      <c r="I16" s="241"/>
      <c r="J16" s="241"/>
      <c r="K16" s="112"/>
      <c r="L16" s="112"/>
      <c r="M16" s="112"/>
      <c r="N16" s="241"/>
      <c r="O16" s="112"/>
      <c r="P16" s="164"/>
      <c r="Q16" s="241"/>
      <c r="R16" s="291"/>
    </row>
    <row r="17" spans="2:18" s="23" customFormat="1" ht="21" customHeight="1">
      <c r="B17" s="532" t="s">
        <v>314</v>
      </c>
      <c r="C17" s="113">
        <v>206863</v>
      </c>
      <c r="D17" s="233">
        <v>219581</v>
      </c>
      <c r="E17" s="113">
        <v>231840</v>
      </c>
      <c r="F17" s="233">
        <v>213934</v>
      </c>
      <c r="G17" s="233">
        <v>217912</v>
      </c>
      <c r="H17" s="233">
        <v>186957</v>
      </c>
      <c r="I17" s="233">
        <v>172201</v>
      </c>
      <c r="J17" s="233">
        <v>172135</v>
      </c>
      <c r="K17" s="113">
        <v>192902</v>
      </c>
      <c r="L17" s="113">
        <v>157995</v>
      </c>
      <c r="M17" s="113">
        <v>191292</v>
      </c>
      <c r="N17" s="233">
        <v>201516</v>
      </c>
      <c r="O17" s="113">
        <v>195414</v>
      </c>
      <c r="P17" s="326">
        <v>234340</v>
      </c>
      <c r="Q17" s="233">
        <v>259230</v>
      </c>
      <c r="R17" s="292">
        <v>261633</v>
      </c>
    </row>
    <row r="18" spans="2:18" s="23" customFormat="1" ht="21" customHeight="1">
      <c r="B18" s="530" t="s">
        <v>315</v>
      </c>
      <c r="C18" s="113" t="s">
        <v>129</v>
      </c>
      <c r="D18" s="233" t="s">
        <v>129</v>
      </c>
      <c r="E18" s="113" t="s">
        <v>129</v>
      </c>
      <c r="F18" s="233" t="s">
        <v>129</v>
      </c>
      <c r="G18" s="233" t="s">
        <v>129</v>
      </c>
      <c r="H18" s="233" t="s">
        <v>129</v>
      </c>
      <c r="I18" s="233" t="s">
        <v>129</v>
      </c>
      <c r="J18" s="233" t="s">
        <v>129</v>
      </c>
      <c r="K18" s="113" t="s">
        <v>129</v>
      </c>
      <c r="L18" s="113">
        <v>74136</v>
      </c>
      <c r="M18" s="113">
        <v>72821</v>
      </c>
      <c r="N18" s="233">
        <v>69661</v>
      </c>
      <c r="O18" s="113">
        <v>65603</v>
      </c>
      <c r="P18" s="326">
        <v>97547</v>
      </c>
      <c r="Q18" s="233">
        <v>90729</v>
      </c>
      <c r="R18" s="292">
        <v>88586</v>
      </c>
    </row>
    <row r="19" spans="2:18" s="23" customFormat="1" ht="18.75" customHeight="1">
      <c r="B19" s="280" t="s">
        <v>316</v>
      </c>
      <c r="C19" s="103">
        <v>45400</v>
      </c>
      <c r="D19" s="234">
        <v>46390</v>
      </c>
      <c r="E19" s="103">
        <v>45725</v>
      </c>
      <c r="F19" s="234">
        <v>46264</v>
      </c>
      <c r="G19" s="234">
        <v>50164</v>
      </c>
      <c r="H19" s="234">
        <v>53055</v>
      </c>
      <c r="I19" s="234">
        <v>57594</v>
      </c>
      <c r="J19" s="234">
        <v>65842</v>
      </c>
      <c r="K19" s="103">
        <v>66198</v>
      </c>
      <c r="L19" s="103">
        <v>66496</v>
      </c>
      <c r="M19" s="103">
        <v>67201</v>
      </c>
      <c r="N19" s="234">
        <v>82522</v>
      </c>
      <c r="O19" s="103">
        <v>85731</v>
      </c>
      <c r="P19" s="328">
        <v>132597</v>
      </c>
      <c r="Q19" s="234">
        <v>151306</v>
      </c>
      <c r="R19" s="189">
        <v>168482</v>
      </c>
    </row>
    <row r="20" spans="2:18" s="23" customFormat="1" ht="18.75" customHeight="1">
      <c r="B20" s="280" t="s">
        <v>317</v>
      </c>
      <c r="C20" s="103">
        <v>71111</v>
      </c>
      <c r="D20" s="234">
        <v>71922</v>
      </c>
      <c r="E20" s="103">
        <v>63207</v>
      </c>
      <c r="F20" s="234">
        <v>60958</v>
      </c>
      <c r="G20" s="234">
        <v>53882</v>
      </c>
      <c r="H20" s="234">
        <v>38829</v>
      </c>
      <c r="I20" s="234">
        <v>34148</v>
      </c>
      <c r="J20" s="234">
        <v>44057</v>
      </c>
      <c r="K20" s="103">
        <v>49145</v>
      </c>
      <c r="L20" s="103">
        <v>43366</v>
      </c>
      <c r="M20" s="103">
        <v>61498</v>
      </c>
      <c r="N20" s="234">
        <v>85031</v>
      </c>
      <c r="O20" s="103">
        <v>70834</v>
      </c>
      <c r="P20" s="328">
        <v>92170</v>
      </c>
      <c r="Q20" s="234">
        <v>113884</v>
      </c>
      <c r="R20" s="189">
        <v>130949</v>
      </c>
    </row>
    <row r="21" spans="2:18" s="23" customFormat="1" ht="18.75" customHeight="1">
      <c r="B21" s="279" t="s">
        <v>318</v>
      </c>
      <c r="C21" s="113">
        <v>50435</v>
      </c>
      <c r="D21" s="233">
        <v>46359</v>
      </c>
      <c r="E21" s="113">
        <v>40055</v>
      </c>
      <c r="F21" s="233">
        <v>25334</v>
      </c>
      <c r="G21" s="233">
        <v>19459</v>
      </c>
      <c r="H21" s="233">
        <v>18369</v>
      </c>
      <c r="I21" s="233">
        <v>21100</v>
      </c>
      <c r="J21" s="233">
        <v>24486</v>
      </c>
      <c r="K21" s="113">
        <v>20875</v>
      </c>
      <c r="L21" s="113">
        <v>18602</v>
      </c>
      <c r="M21" s="113">
        <v>11603</v>
      </c>
      <c r="N21" s="233">
        <v>13261</v>
      </c>
      <c r="O21" s="113">
        <v>8116</v>
      </c>
      <c r="P21" s="326">
        <v>9982</v>
      </c>
      <c r="Q21" s="233">
        <v>8700</v>
      </c>
      <c r="R21" s="292">
        <v>8152</v>
      </c>
    </row>
    <row r="22" spans="2:18" s="23" customFormat="1" ht="18.75" customHeight="1">
      <c r="B22" s="280" t="s">
        <v>319</v>
      </c>
      <c r="C22" s="103">
        <v>261834</v>
      </c>
      <c r="D22" s="234">
        <v>257379</v>
      </c>
      <c r="E22" s="113">
        <v>279815</v>
      </c>
      <c r="F22" s="233">
        <v>336761</v>
      </c>
      <c r="G22" s="233">
        <v>394055</v>
      </c>
      <c r="H22" s="233">
        <v>377597</v>
      </c>
      <c r="I22" s="233">
        <v>386740</v>
      </c>
      <c r="J22" s="233">
        <v>407284</v>
      </c>
      <c r="K22" s="113">
        <v>424152</v>
      </c>
      <c r="L22" s="113">
        <v>413740</v>
      </c>
      <c r="M22" s="113">
        <v>433029</v>
      </c>
      <c r="N22" s="233">
        <v>490320</v>
      </c>
      <c r="O22" s="113">
        <v>559939</v>
      </c>
      <c r="P22" s="326">
        <v>616145</v>
      </c>
      <c r="Q22" s="233">
        <v>642236</v>
      </c>
      <c r="R22" s="292">
        <v>642627</v>
      </c>
    </row>
    <row r="23" spans="2:18" s="23" customFormat="1" ht="18.75" customHeight="1">
      <c r="B23" s="280" t="s">
        <v>305</v>
      </c>
      <c r="C23" s="103">
        <v>55940</v>
      </c>
      <c r="D23" s="234">
        <v>65498</v>
      </c>
      <c r="E23" s="103">
        <v>62963</v>
      </c>
      <c r="F23" s="234">
        <v>60310</v>
      </c>
      <c r="G23" s="234">
        <v>45017</v>
      </c>
      <c r="H23" s="234">
        <v>44558</v>
      </c>
      <c r="I23" s="234">
        <v>45485</v>
      </c>
      <c r="J23" s="234">
        <v>63824</v>
      </c>
      <c r="K23" s="103">
        <v>84145</v>
      </c>
      <c r="L23" s="103">
        <v>78352</v>
      </c>
      <c r="M23" s="103">
        <v>89747</v>
      </c>
      <c r="N23" s="234">
        <v>118273</v>
      </c>
      <c r="O23" s="103">
        <v>86293</v>
      </c>
      <c r="P23" s="328">
        <v>87955</v>
      </c>
      <c r="Q23" s="234">
        <v>95742</v>
      </c>
      <c r="R23" s="189">
        <v>116233</v>
      </c>
    </row>
    <row r="24" spans="2:18" s="23" customFormat="1" ht="18.75" customHeight="1">
      <c r="B24" s="280" t="s">
        <v>306</v>
      </c>
      <c r="C24" s="103">
        <v>128301</v>
      </c>
      <c r="D24" s="234">
        <v>113222</v>
      </c>
      <c r="E24" s="103">
        <v>114596</v>
      </c>
      <c r="F24" s="234">
        <v>133625</v>
      </c>
      <c r="G24" s="234">
        <v>174791</v>
      </c>
      <c r="H24" s="234">
        <v>173618</v>
      </c>
      <c r="I24" s="234">
        <v>172944</v>
      </c>
      <c r="J24" s="234">
        <v>182949</v>
      </c>
      <c r="K24" s="103">
        <v>173066</v>
      </c>
      <c r="L24" s="103">
        <v>140975</v>
      </c>
      <c r="M24" s="103">
        <v>157817</v>
      </c>
      <c r="N24" s="234">
        <v>183310</v>
      </c>
      <c r="O24" s="103">
        <v>129781</v>
      </c>
      <c r="P24" s="328">
        <v>130905</v>
      </c>
      <c r="Q24" s="234">
        <v>134637</v>
      </c>
      <c r="R24" s="189">
        <v>144279</v>
      </c>
    </row>
    <row r="25" spans="2:18" s="23" customFormat="1" ht="18.75" customHeight="1">
      <c r="B25" s="280" t="s">
        <v>307</v>
      </c>
      <c r="C25" s="103">
        <v>805</v>
      </c>
      <c r="D25" s="234">
        <v>115</v>
      </c>
      <c r="E25" s="103">
        <v>229</v>
      </c>
      <c r="F25" s="234">
        <v>209</v>
      </c>
      <c r="G25" s="234">
        <v>1865</v>
      </c>
      <c r="H25" s="234">
        <v>163</v>
      </c>
      <c r="I25" s="234">
        <v>36</v>
      </c>
      <c r="J25" s="234">
        <v>49</v>
      </c>
      <c r="K25" s="103">
        <v>46</v>
      </c>
      <c r="L25" s="103">
        <v>173</v>
      </c>
      <c r="M25" s="103">
        <v>3</v>
      </c>
      <c r="N25" s="234">
        <v>1943</v>
      </c>
      <c r="O25" s="103">
        <v>1328</v>
      </c>
      <c r="P25" s="328">
        <v>1223</v>
      </c>
      <c r="Q25" s="234">
        <v>364</v>
      </c>
      <c r="R25" s="189">
        <v>692</v>
      </c>
    </row>
    <row r="26" spans="2:18" s="23" customFormat="1" ht="18.75" customHeight="1">
      <c r="B26" s="280" t="s">
        <v>320</v>
      </c>
      <c r="C26" s="103">
        <v>11323</v>
      </c>
      <c r="D26" s="234">
        <v>16293</v>
      </c>
      <c r="E26" s="103">
        <v>10976</v>
      </c>
      <c r="F26" s="234">
        <v>9683</v>
      </c>
      <c r="G26" s="234">
        <v>7483</v>
      </c>
      <c r="H26" s="234">
        <v>9668</v>
      </c>
      <c r="I26" s="234">
        <v>9815</v>
      </c>
      <c r="J26" s="234">
        <v>8794</v>
      </c>
      <c r="K26" s="103">
        <v>12683</v>
      </c>
      <c r="L26" s="103">
        <v>11680</v>
      </c>
      <c r="M26" s="103">
        <v>11804</v>
      </c>
      <c r="N26" s="234">
        <v>13012</v>
      </c>
      <c r="O26" s="103">
        <v>6650</v>
      </c>
      <c r="P26" s="328">
        <v>10003</v>
      </c>
      <c r="Q26" s="234">
        <v>5551</v>
      </c>
      <c r="R26" s="189">
        <v>6765</v>
      </c>
    </row>
    <row r="27" spans="2:18" s="23" customFormat="1" ht="18.75" customHeight="1">
      <c r="B27" s="281" t="s">
        <v>321</v>
      </c>
      <c r="C27" s="114">
        <v>52063</v>
      </c>
      <c r="D27" s="242">
        <v>15332</v>
      </c>
      <c r="E27" s="103">
        <v>9461</v>
      </c>
      <c r="F27" s="234">
        <v>11329</v>
      </c>
      <c r="G27" s="234">
        <v>9227</v>
      </c>
      <c r="H27" s="234">
        <v>7507</v>
      </c>
      <c r="I27" s="234">
        <v>8650</v>
      </c>
      <c r="J27" s="234">
        <v>4630</v>
      </c>
      <c r="K27" s="103">
        <v>6192</v>
      </c>
      <c r="L27" s="103">
        <v>7300</v>
      </c>
      <c r="M27" s="103">
        <v>7890</v>
      </c>
      <c r="N27" s="234">
        <v>8607</v>
      </c>
      <c r="O27" s="103">
        <v>6609</v>
      </c>
      <c r="P27" s="328">
        <v>11478</v>
      </c>
      <c r="Q27" s="234">
        <v>9744</v>
      </c>
      <c r="R27" s="189">
        <v>10290</v>
      </c>
    </row>
    <row r="28" spans="2:18" s="32" customFormat="1" ht="21" customHeight="1">
      <c r="B28" s="282" t="s">
        <v>322</v>
      </c>
      <c r="C28" s="111">
        <v>884079</v>
      </c>
      <c r="D28" s="240">
        <v>852095</v>
      </c>
      <c r="E28" s="111">
        <v>858871</v>
      </c>
      <c r="F28" s="240">
        <v>898411</v>
      </c>
      <c r="G28" s="240">
        <v>973860</v>
      </c>
      <c r="H28" s="240">
        <v>910325</v>
      </c>
      <c r="I28" s="240">
        <v>908719</v>
      </c>
      <c r="J28" s="240">
        <v>974053</v>
      </c>
      <c r="K28" s="111">
        <v>1029409</v>
      </c>
      <c r="L28" s="111">
        <v>1012821</v>
      </c>
      <c r="M28" s="111">
        <v>1104711</v>
      </c>
      <c r="N28" s="240">
        <v>1267460</v>
      </c>
      <c r="O28" s="111">
        <v>1216303</v>
      </c>
      <c r="P28" s="529">
        <v>1424351</v>
      </c>
      <c r="Q28" s="240">
        <v>1512130</v>
      </c>
      <c r="R28" s="290">
        <v>1578692</v>
      </c>
    </row>
    <row r="29" spans="2:18" s="32" customFormat="1" ht="21" customHeight="1" thickBot="1">
      <c r="B29" s="283" t="s">
        <v>323</v>
      </c>
      <c r="C29" s="116">
        <v>2170145</v>
      </c>
      <c r="D29" s="244">
        <v>2190692</v>
      </c>
      <c r="E29" s="116">
        <v>2150050</v>
      </c>
      <c r="F29" s="244">
        <v>2220236</v>
      </c>
      <c r="G29" s="244">
        <v>2297358</v>
      </c>
      <c r="H29" s="244">
        <v>2056670</v>
      </c>
      <c r="I29" s="244">
        <v>2138466</v>
      </c>
      <c r="J29" s="244">
        <v>2350351</v>
      </c>
      <c r="K29" s="116">
        <v>2297059</v>
      </c>
      <c r="L29" s="116">
        <v>2230285</v>
      </c>
      <c r="M29" s="116">
        <v>2300115</v>
      </c>
      <c r="N29" s="244">
        <v>2661680</v>
      </c>
      <c r="O29" s="116">
        <v>2660843</v>
      </c>
      <c r="P29" s="538">
        <v>2886873</v>
      </c>
      <c r="Q29" s="244">
        <v>3087252</v>
      </c>
      <c r="R29" s="293">
        <v>3249395</v>
      </c>
    </row>
    <row r="30" spans="2:18" s="23" customFormat="1" ht="21" customHeight="1" thickTop="1">
      <c r="B30" s="274" t="s">
        <v>324</v>
      </c>
      <c r="C30" s="115"/>
      <c r="D30" s="243"/>
      <c r="E30" s="115"/>
      <c r="F30" s="243"/>
      <c r="G30" s="243"/>
      <c r="H30" s="243"/>
      <c r="I30" s="243"/>
      <c r="J30" s="243"/>
      <c r="K30" s="115"/>
      <c r="L30" s="115"/>
      <c r="M30" s="115"/>
      <c r="N30" s="243"/>
      <c r="O30" s="115"/>
      <c r="P30" s="163"/>
      <c r="Q30" s="243"/>
      <c r="R30" s="294"/>
    </row>
    <row r="31" spans="2:18" s="23" customFormat="1" ht="18.75" customHeight="1">
      <c r="B31" s="363" t="s">
        <v>325</v>
      </c>
      <c r="C31" s="113">
        <v>521682</v>
      </c>
      <c r="D31" s="233">
        <v>557198</v>
      </c>
      <c r="E31" s="113">
        <v>515989</v>
      </c>
      <c r="F31" s="233">
        <v>514585</v>
      </c>
      <c r="G31" s="233">
        <v>490865</v>
      </c>
      <c r="H31" s="233">
        <v>439245</v>
      </c>
      <c r="I31" s="233">
        <v>483049</v>
      </c>
      <c r="J31" s="233">
        <v>654138</v>
      </c>
      <c r="K31" s="113">
        <v>582296</v>
      </c>
      <c r="L31" s="113">
        <v>481768</v>
      </c>
      <c r="M31" s="113">
        <v>475978</v>
      </c>
      <c r="N31" s="233">
        <v>545963</v>
      </c>
      <c r="O31" s="113">
        <v>579252</v>
      </c>
      <c r="P31" s="326">
        <v>663135</v>
      </c>
      <c r="Q31" s="233">
        <v>596546</v>
      </c>
      <c r="R31" s="292">
        <v>626001</v>
      </c>
    </row>
    <row r="32" spans="2:18" s="23" customFormat="1" ht="18.75" customHeight="1">
      <c r="B32" s="363" t="s">
        <v>326</v>
      </c>
      <c r="C32" s="113" t="s">
        <v>129</v>
      </c>
      <c r="D32" s="233" t="s">
        <v>129</v>
      </c>
      <c r="E32" s="113" t="s">
        <v>129</v>
      </c>
      <c r="F32" s="233" t="s">
        <v>129</v>
      </c>
      <c r="G32" s="233" t="s">
        <v>129</v>
      </c>
      <c r="H32" s="233" t="s">
        <v>129</v>
      </c>
      <c r="I32" s="233" t="s">
        <v>129</v>
      </c>
      <c r="J32" s="233" t="s">
        <v>129</v>
      </c>
      <c r="K32" s="113" t="s">
        <v>129</v>
      </c>
      <c r="L32" s="113">
        <v>15317</v>
      </c>
      <c r="M32" s="113">
        <v>16778</v>
      </c>
      <c r="N32" s="233">
        <v>17427</v>
      </c>
      <c r="O32" s="113">
        <v>17305</v>
      </c>
      <c r="P32" s="326">
        <v>19340</v>
      </c>
      <c r="Q32" s="233">
        <v>19729</v>
      </c>
      <c r="R32" s="292">
        <v>20051</v>
      </c>
    </row>
    <row r="33" spans="2:18" s="23" customFormat="1" ht="18.75" customHeight="1">
      <c r="B33" s="276" t="s">
        <v>327</v>
      </c>
      <c r="C33" s="103">
        <v>256228</v>
      </c>
      <c r="D33" s="234">
        <v>298455</v>
      </c>
      <c r="E33" s="103">
        <v>258375</v>
      </c>
      <c r="F33" s="234">
        <v>227216</v>
      </c>
      <c r="G33" s="234">
        <v>208360</v>
      </c>
      <c r="H33" s="234">
        <v>168264</v>
      </c>
      <c r="I33" s="234">
        <v>158698</v>
      </c>
      <c r="J33" s="234">
        <v>113497</v>
      </c>
      <c r="K33" s="103">
        <v>149695</v>
      </c>
      <c r="L33" s="103">
        <v>186767</v>
      </c>
      <c r="M33" s="103">
        <v>158595</v>
      </c>
      <c r="N33" s="234">
        <v>231216</v>
      </c>
      <c r="O33" s="103">
        <v>167775</v>
      </c>
      <c r="P33" s="328">
        <v>164138</v>
      </c>
      <c r="Q33" s="234">
        <v>199725</v>
      </c>
      <c r="R33" s="189">
        <v>236848</v>
      </c>
    </row>
    <row r="34" spans="2:18" s="23" customFormat="1" ht="19.5" customHeight="1">
      <c r="B34" s="276" t="s">
        <v>328</v>
      </c>
      <c r="C34" s="103">
        <v>4640</v>
      </c>
      <c r="D34" s="234">
        <v>8989</v>
      </c>
      <c r="E34" s="103">
        <v>15952</v>
      </c>
      <c r="F34" s="234">
        <v>6400</v>
      </c>
      <c r="G34" s="234">
        <v>8803</v>
      </c>
      <c r="H34" s="234">
        <v>3728</v>
      </c>
      <c r="I34" s="234">
        <v>3669</v>
      </c>
      <c r="J34" s="234">
        <v>3394</v>
      </c>
      <c r="K34" s="103">
        <v>2511</v>
      </c>
      <c r="L34" s="103">
        <v>5257</v>
      </c>
      <c r="M34" s="103">
        <v>6193</v>
      </c>
      <c r="N34" s="234">
        <v>8614</v>
      </c>
      <c r="O34" s="103">
        <v>5480</v>
      </c>
      <c r="P34" s="328">
        <v>4682</v>
      </c>
      <c r="Q34" s="234">
        <v>3437</v>
      </c>
      <c r="R34" s="189">
        <v>3578</v>
      </c>
    </row>
    <row r="35" spans="2:18" s="23" customFormat="1" ht="19.5" customHeight="1">
      <c r="B35" s="276" t="s">
        <v>329</v>
      </c>
      <c r="C35" s="103">
        <v>8151</v>
      </c>
      <c r="D35" s="234">
        <v>9065</v>
      </c>
      <c r="E35" s="103">
        <v>7038</v>
      </c>
      <c r="F35" s="234">
        <v>8038</v>
      </c>
      <c r="G35" s="234">
        <v>7570</v>
      </c>
      <c r="H35" s="234">
        <v>6630</v>
      </c>
      <c r="I35" s="234">
        <v>9190</v>
      </c>
      <c r="J35" s="234">
        <v>13632</v>
      </c>
      <c r="K35" s="103">
        <v>10775</v>
      </c>
      <c r="L35" s="103">
        <v>6572</v>
      </c>
      <c r="M35" s="103">
        <v>5851</v>
      </c>
      <c r="N35" s="234">
        <v>19007</v>
      </c>
      <c r="O35" s="103">
        <v>20633</v>
      </c>
      <c r="P35" s="328">
        <v>8900</v>
      </c>
      <c r="Q35" s="234">
        <v>8838</v>
      </c>
      <c r="R35" s="189">
        <v>10837</v>
      </c>
    </row>
    <row r="36" spans="2:18" s="23" customFormat="1" ht="18.75" customHeight="1">
      <c r="B36" s="276" t="s">
        <v>330</v>
      </c>
      <c r="C36" s="103">
        <v>1680</v>
      </c>
      <c r="D36" s="234">
        <v>4074</v>
      </c>
      <c r="E36" s="103">
        <v>1419</v>
      </c>
      <c r="F36" s="234">
        <v>1207</v>
      </c>
      <c r="G36" s="234">
        <v>4271</v>
      </c>
      <c r="H36" s="234">
        <v>2525</v>
      </c>
      <c r="I36" s="234">
        <v>2124</v>
      </c>
      <c r="J36" s="234">
        <v>2069</v>
      </c>
      <c r="K36" s="103">
        <v>1026</v>
      </c>
      <c r="L36" s="103">
        <v>1956</v>
      </c>
      <c r="M36" s="103">
        <v>3226</v>
      </c>
      <c r="N36" s="234">
        <v>4137</v>
      </c>
      <c r="O36" s="103">
        <v>2437</v>
      </c>
      <c r="P36" s="328">
        <v>3955</v>
      </c>
      <c r="Q36" s="234">
        <v>6227</v>
      </c>
      <c r="R36" s="189">
        <v>3012</v>
      </c>
    </row>
    <row r="37" spans="2:18" s="23" customFormat="1" ht="18.75" customHeight="1">
      <c r="B37" s="276" t="s">
        <v>331</v>
      </c>
      <c r="C37" s="103">
        <v>70288</v>
      </c>
      <c r="D37" s="234">
        <v>60314</v>
      </c>
      <c r="E37" s="103">
        <v>50150</v>
      </c>
      <c r="F37" s="234">
        <v>54402</v>
      </c>
      <c r="G37" s="234">
        <v>53807</v>
      </c>
      <c r="H37" s="234">
        <v>53294</v>
      </c>
      <c r="I37" s="234">
        <v>60912</v>
      </c>
      <c r="J37" s="234">
        <v>55004</v>
      </c>
      <c r="K37" s="103">
        <v>60793</v>
      </c>
      <c r="L37" s="103">
        <v>56716</v>
      </c>
      <c r="M37" s="103">
        <v>68130</v>
      </c>
      <c r="N37" s="234">
        <v>71259</v>
      </c>
      <c r="O37" s="103">
        <v>79676</v>
      </c>
      <c r="P37" s="328">
        <v>104482</v>
      </c>
      <c r="Q37" s="234">
        <v>151072</v>
      </c>
      <c r="R37" s="189">
        <v>159251</v>
      </c>
    </row>
    <row r="38" spans="2:18" s="23" customFormat="1" ht="18.75" customHeight="1">
      <c r="B38" s="276" t="s">
        <v>332</v>
      </c>
      <c r="C38" s="103">
        <v>2627</v>
      </c>
      <c r="D38" s="234">
        <v>1221</v>
      </c>
      <c r="E38" s="103" t="s">
        <v>22</v>
      </c>
      <c r="F38" s="234" t="s">
        <v>22</v>
      </c>
      <c r="G38" s="234">
        <v>6860</v>
      </c>
      <c r="H38" s="234">
        <v>88</v>
      </c>
      <c r="I38" s="234">
        <v>101</v>
      </c>
      <c r="J38" s="234">
        <v>4182</v>
      </c>
      <c r="K38" s="103" t="s">
        <v>22</v>
      </c>
      <c r="L38" s="103">
        <v>1</v>
      </c>
      <c r="M38" s="103" t="s">
        <v>129</v>
      </c>
      <c r="N38" s="234" t="s">
        <v>22</v>
      </c>
      <c r="O38" s="1031">
        <v>19260</v>
      </c>
      <c r="P38" s="1094">
        <v>4815</v>
      </c>
      <c r="Q38" s="1149" t="s">
        <v>680</v>
      </c>
      <c r="R38" s="1316" t="s">
        <v>22</v>
      </c>
    </row>
    <row r="39" spans="2:18" s="32" customFormat="1" ht="21" customHeight="1">
      <c r="B39" s="278" t="s">
        <v>333</v>
      </c>
      <c r="C39" s="111">
        <v>865299</v>
      </c>
      <c r="D39" s="240">
        <v>939317</v>
      </c>
      <c r="E39" s="111">
        <v>848926</v>
      </c>
      <c r="F39" s="240">
        <v>811850</v>
      </c>
      <c r="G39" s="240">
        <v>780538</v>
      </c>
      <c r="H39" s="240">
        <v>673776</v>
      </c>
      <c r="I39" s="240">
        <v>717748</v>
      </c>
      <c r="J39" s="240">
        <v>845918</v>
      </c>
      <c r="K39" s="111">
        <v>807098</v>
      </c>
      <c r="L39" s="111">
        <v>754356</v>
      </c>
      <c r="M39" s="111">
        <v>734754</v>
      </c>
      <c r="N39" s="240">
        <v>897627</v>
      </c>
      <c r="O39" s="111">
        <v>891821</v>
      </c>
      <c r="P39" s="529">
        <v>973450</v>
      </c>
      <c r="Q39" s="240">
        <v>985578</v>
      </c>
      <c r="R39" s="290">
        <v>1059581</v>
      </c>
    </row>
    <row r="40" spans="2:18" s="32" customFormat="1" ht="21" customHeight="1">
      <c r="B40" s="284" t="s">
        <v>334</v>
      </c>
      <c r="C40" s="117"/>
      <c r="D40" s="245"/>
      <c r="E40" s="117"/>
      <c r="F40" s="245"/>
      <c r="G40" s="245"/>
      <c r="H40" s="245"/>
      <c r="I40" s="245"/>
      <c r="J40" s="245"/>
      <c r="K40" s="117"/>
      <c r="L40" s="117"/>
      <c r="M40" s="117"/>
      <c r="N40" s="245"/>
      <c r="O40" s="117"/>
      <c r="P40" s="540"/>
      <c r="Q40" s="245"/>
      <c r="R40" s="295"/>
    </row>
    <row r="41" spans="2:18" s="32" customFormat="1" ht="21" customHeight="1">
      <c r="B41" s="275" t="s">
        <v>326</v>
      </c>
      <c r="C41" s="113" t="s">
        <v>129</v>
      </c>
      <c r="D41" s="233" t="s">
        <v>129</v>
      </c>
      <c r="E41" s="113" t="s">
        <v>129</v>
      </c>
      <c r="F41" s="233" t="s">
        <v>129</v>
      </c>
      <c r="G41" s="233" t="s">
        <v>129</v>
      </c>
      <c r="H41" s="233" t="s">
        <v>129</v>
      </c>
      <c r="I41" s="233" t="s">
        <v>129</v>
      </c>
      <c r="J41" s="233" t="s">
        <v>129</v>
      </c>
      <c r="K41" s="113" t="s">
        <v>129</v>
      </c>
      <c r="L41" s="113">
        <v>63666</v>
      </c>
      <c r="M41" s="113">
        <v>60460</v>
      </c>
      <c r="N41" s="233">
        <v>57836</v>
      </c>
      <c r="O41" s="113">
        <v>54104</v>
      </c>
      <c r="P41" s="326">
        <v>85749</v>
      </c>
      <c r="Q41" s="233">
        <v>82849</v>
      </c>
      <c r="R41" s="292">
        <v>79997</v>
      </c>
    </row>
    <row r="42" spans="2:18" s="32" customFormat="1" ht="21" customHeight="1">
      <c r="B42" s="275" t="s">
        <v>327</v>
      </c>
      <c r="C42" s="103">
        <v>859594</v>
      </c>
      <c r="D42" s="234">
        <v>819591</v>
      </c>
      <c r="E42" s="103">
        <v>818632</v>
      </c>
      <c r="F42" s="234">
        <v>838060</v>
      </c>
      <c r="G42" s="234">
        <v>830409</v>
      </c>
      <c r="H42" s="234">
        <v>754434</v>
      </c>
      <c r="I42" s="234">
        <v>766669</v>
      </c>
      <c r="J42" s="234">
        <v>797982</v>
      </c>
      <c r="K42" s="103">
        <v>723625</v>
      </c>
      <c r="L42" s="103">
        <v>706491</v>
      </c>
      <c r="M42" s="103">
        <v>749739</v>
      </c>
      <c r="N42" s="234">
        <v>821508</v>
      </c>
      <c r="O42" s="103">
        <v>715929</v>
      </c>
      <c r="P42" s="328">
        <v>742566</v>
      </c>
      <c r="Q42" s="234">
        <v>886748</v>
      </c>
      <c r="R42" s="189">
        <v>931137</v>
      </c>
    </row>
    <row r="43" spans="2:18" s="32" customFormat="1" ht="21" customHeight="1">
      <c r="B43" s="276" t="s">
        <v>335</v>
      </c>
      <c r="C43" s="103">
        <v>14841</v>
      </c>
      <c r="D43" s="234">
        <v>13050</v>
      </c>
      <c r="E43" s="103">
        <v>9816</v>
      </c>
      <c r="F43" s="234">
        <v>10463</v>
      </c>
      <c r="G43" s="234">
        <v>9545</v>
      </c>
      <c r="H43" s="234">
        <v>9696</v>
      </c>
      <c r="I43" s="234">
        <v>3709</v>
      </c>
      <c r="J43" s="234">
        <v>4759</v>
      </c>
      <c r="K43" s="103">
        <v>12563</v>
      </c>
      <c r="L43" s="103">
        <v>9738</v>
      </c>
      <c r="M43" s="103">
        <v>6136</v>
      </c>
      <c r="N43" s="234">
        <v>8203</v>
      </c>
      <c r="O43" s="103">
        <v>9234</v>
      </c>
      <c r="P43" s="328">
        <v>9671</v>
      </c>
      <c r="Q43" s="234">
        <v>12606</v>
      </c>
      <c r="R43" s="189">
        <v>15386</v>
      </c>
    </row>
    <row r="44" spans="2:18" s="32" customFormat="1" ht="21" customHeight="1">
      <c r="B44" s="276" t="s">
        <v>328</v>
      </c>
      <c r="C44" s="103">
        <v>5209</v>
      </c>
      <c r="D44" s="234">
        <v>3042</v>
      </c>
      <c r="E44" s="103">
        <v>1884</v>
      </c>
      <c r="F44" s="234">
        <v>1721</v>
      </c>
      <c r="G44" s="234">
        <v>2942</v>
      </c>
      <c r="H44" s="234">
        <v>5001</v>
      </c>
      <c r="I44" s="234">
        <v>4004</v>
      </c>
      <c r="J44" s="234">
        <v>2634</v>
      </c>
      <c r="K44" s="103">
        <v>2693</v>
      </c>
      <c r="L44" s="103">
        <v>763</v>
      </c>
      <c r="M44" s="103">
        <v>656</v>
      </c>
      <c r="N44" s="234">
        <v>117</v>
      </c>
      <c r="O44" s="103">
        <v>38</v>
      </c>
      <c r="P44" s="328">
        <v>555</v>
      </c>
      <c r="Q44" s="234">
        <v>2828</v>
      </c>
      <c r="R44" s="189">
        <v>2050</v>
      </c>
    </row>
    <row r="45" spans="2:18" s="32" customFormat="1" ht="21" customHeight="1">
      <c r="B45" s="276" t="s">
        <v>336</v>
      </c>
      <c r="C45" s="103">
        <v>14311</v>
      </c>
      <c r="D45" s="234">
        <v>15674</v>
      </c>
      <c r="E45" s="103">
        <v>16158</v>
      </c>
      <c r="F45" s="234">
        <v>16917</v>
      </c>
      <c r="G45" s="234">
        <v>17943</v>
      </c>
      <c r="H45" s="234">
        <v>18727</v>
      </c>
      <c r="I45" s="234">
        <v>21381</v>
      </c>
      <c r="J45" s="234">
        <v>22016</v>
      </c>
      <c r="K45" s="103">
        <v>22139</v>
      </c>
      <c r="L45" s="103">
        <v>22077</v>
      </c>
      <c r="M45" s="103">
        <v>21896</v>
      </c>
      <c r="N45" s="234">
        <v>23930</v>
      </c>
      <c r="O45" s="103">
        <v>22713</v>
      </c>
      <c r="P45" s="328">
        <v>24114</v>
      </c>
      <c r="Q45" s="234">
        <v>23279</v>
      </c>
      <c r="R45" s="189">
        <v>24580</v>
      </c>
    </row>
    <row r="46" spans="2:18" s="32" customFormat="1" ht="21" customHeight="1">
      <c r="B46" s="276" t="s">
        <v>330</v>
      </c>
      <c r="C46" s="103">
        <v>12162</v>
      </c>
      <c r="D46" s="234">
        <v>14378</v>
      </c>
      <c r="E46" s="103">
        <v>18892</v>
      </c>
      <c r="F46" s="234">
        <v>20798</v>
      </c>
      <c r="G46" s="234">
        <v>25098</v>
      </c>
      <c r="H46" s="234">
        <v>18949</v>
      </c>
      <c r="I46" s="234">
        <v>20792</v>
      </c>
      <c r="J46" s="234">
        <v>21000</v>
      </c>
      <c r="K46" s="103">
        <v>36292</v>
      </c>
      <c r="L46" s="103">
        <v>31102</v>
      </c>
      <c r="M46" s="103">
        <v>41725</v>
      </c>
      <c r="N46" s="234">
        <v>47951</v>
      </c>
      <c r="O46" s="103">
        <v>48962</v>
      </c>
      <c r="P46" s="328">
        <v>44599</v>
      </c>
      <c r="Q46" s="234">
        <v>39082</v>
      </c>
      <c r="R46" s="189">
        <v>45757</v>
      </c>
    </row>
    <row r="47" spans="2:18" s="32" customFormat="1" ht="21" customHeight="1">
      <c r="B47" s="276" t="s">
        <v>337</v>
      </c>
      <c r="C47" s="103">
        <v>6533</v>
      </c>
      <c r="D47" s="234">
        <v>10619</v>
      </c>
      <c r="E47" s="103">
        <v>7313</v>
      </c>
      <c r="F47" s="234">
        <v>7321</v>
      </c>
      <c r="G47" s="234">
        <v>7591</v>
      </c>
      <c r="H47" s="234">
        <v>7475</v>
      </c>
      <c r="I47" s="234">
        <v>6490</v>
      </c>
      <c r="J47" s="234">
        <v>9968</v>
      </c>
      <c r="K47" s="103">
        <v>11235</v>
      </c>
      <c r="L47" s="103">
        <v>8943</v>
      </c>
      <c r="M47" s="103">
        <v>9636</v>
      </c>
      <c r="N47" s="234">
        <v>8891</v>
      </c>
      <c r="O47" s="103">
        <v>15421</v>
      </c>
      <c r="P47" s="328">
        <v>12445</v>
      </c>
      <c r="Q47" s="234">
        <v>8709</v>
      </c>
      <c r="R47" s="189">
        <v>23640</v>
      </c>
    </row>
    <row r="48" spans="2:18" s="32" customFormat="1" ht="21" customHeight="1">
      <c r="B48" s="281" t="s">
        <v>338</v>
      </c>
      <c r="C48" s="114">
        <v>18969</v>
      </c>
      <c r="D48" s="242">
        <v>19834</v>
      </c>
      <c r="E48" s="114">
        <v>17127</v>
      </c>
      <c r="F48" s="242">
        <v>20143</v>
      </c>
      <c r="G48" s="242">
        <v>32631</v>
      </c>
      <c r="H48" s="242">
        <v>18891</v>
      </c>
      <c r="I48" s="242">
        <v>19698</v>
      </c>
      <c r="J48" s="242">
        <v>20946</v>
      </c>
      <c r="K48" s="114">
        <v>19802</v>
      </c>
      <c r="L48" s="114">
        <v>11247</v>
      </c>
      <c r="M48" s="114">
        <v>20470</v>
      </c>
      <c r="N48" s="242">
        <v>31734</v>
      </c>
      <c r="O48" s="114">
        <v>26042</v>
      </c>
      <c r="P48" s="534">
        <v>38093</v>
      </c>
      <c r="Q48" s="242">
        <v>37954</v>
      </c>
      <c r="R48" s="1317">
        <v>43374</v>
      </c>
    </row>
    <row r="49" spans="2:18" s="32" customFormat="1" ht="21" customHeight="1">
      <c r="B49" s="278" t="s">
        <v>339</v>
      </c>
      <c r="C49" s="111">
        <v>931622</v>
      </c>
      <c r="D49" s="240">
        <v>896193</v>
      </c>
      <c r="E49" s="111">
        <v>889824</v>
      </c>
      <c r="F49" s="240">
        <v>915426</v>
      </c>
      <c r="G49" s="240">
        <v>926163</v>
      </c>
      <c r="H49" s="240">
        <v>833176</v>
      </c>
      <c r="I49" s="240">
        <v>842747</v>
      </c>
      <c r="J49" s="240">
        <v>879308</v>
      </c>
      <c r="K49" s="111">
        <v>828353</v>
      </c>
      <c r="L49" s="111">
        <v>854030</v>
      </c>
      <c r="M49" s="111">
        <v>910722</v>
      </c>
      <c r="N49" s="240">
        <v>1000174</v>
      </c>
      <c r="O49" s="111">
        <v>892445</v>
      </c>
      <c r="P49" s="529">
        <v>957795</v>
      </c>
      <c r="Q49" s="240">
        <v>1094057</v>
      </c>
      <c r="R49" s="290">
        <v>1165926</v>
      </c>
    </row>
    <row r="50" spans="2:18" s="32" customFormat="1" ht="21" customHeight="1" thickBot="1">
      <c r="B50" s="283" t="s">
        <v>340</v>
      </c>
      <c r="C50" s="116">
        <v>1796922</v>
      </c>
      <c r="D50" s="244">
        <v>1835511</v>
      </c>
      <c r="E50" s="116">
        <v>1738751</v>
      </c>
      <c r="F50" s="244">
        <v>1727277</v>
      </c>
      <c r="G50" s="244">
        <v>1706702</v>
      </c>
      <c r="H50" s="244">
        <v>1506953</v>
      </c>
      <c r="I50" s="244">
        <v>1560495</v>
      </c>
      <c r="J50" s="244">
        <v>1725227</v>
      </c>
      <c r="K50" s="116">
        <v>1635451</v>
      </c>
      <c r="L50" s="116">
        <v>1608387</v>
      </c>
      <c r="M50" s="116">
        <v>1645476</v>
      </c>
      <c r="N50" s="244">
        <v>1897802</v>
      </c>
      <c r="O50" s="116">
        <v>1784266</v>
      </c>
      <c r="P50" s="538">
        <v>1931245</v>
      </c>
      <c r="Q50" s="244">
        <v>2079636</v>
      </c>
      <c r="R50" s="293">
        <v>2225508</v>
      </c>
    </row>
    <row r="51" spans="2:18" s="32" customFormat="1" ht="21" customHeight="1" thickTop="1">
      <c r="B51" s="274" t="s">
        <v>341</v>
      </c>
      <c r="C51" s="117"/>
      <c r="D51" s="245"/>
      <c r="E51" s="117"/>
      <c r="F51" s="245"/>
      <c r="G51" s="245"/>
      <c r="H51" s="245"/>
      <c r="I51" s="245"/>
      <c r="J51" s="245"/>
      <c r="K51" s="117"/>
      <c r="L51" s="117"/>
      <c r="M51" s="117"/>
      <c r="N51" s="245"/>
      <c r="O51" s="117"/>
      <c r="P51" s="540"/>
      <c r="Q51" s="245"/>
      <c r="R51" s="295"/>
    </row>
    <row r="52" spans="2:18" s="23" customFormat="1" ht="18.75" customHeight="1">
      <c r="B52" s="275" t="s">
        <v>342</v>
      </c>
      <c r="C52" s="113">
        <v>160339</v>
      </c>
      <c r="D52" s="233">
        <v>160339</v>
      </c>
      <c r="E52" s="113">
        <v>160339</v>
      </c>
      <c r="F52" s="233">
        <v>160339</v>
      </c>
      <c r="G52" s="233">
        <v>160339</v>
      </c>
      <c r="H52" s="233">
        <v>160339</v>
      </c>
      <c r="I52" s="233">
        <v>160339</v>
      </c>
      <c r="J52" s="233">
        <v>160339</v>
      </c>
      <c r="K52" s="113">
        <v>160339</v>
      </c>
      <c r="L52" s="113">
        <v>160339</v>
      </c>
      <c r="M52" s="113">
        <v>160339</v>
      </c>
      <c r="N52" s="233">
        <v>160339</v>
      </c>
      <c r="O52" s="113">
        <v>160339</v>
      </c>
      <c r="P52" s="326">
        <v>160339</v>
      </c>
      <c r="Q52" s="233">
        <v>160339</v>
      </c>
      <c r="R52" s="292">
        <v>160339</v>
      </c>
    </row>
    <row r="53" spans="2:18" s="23" customFormat="1" ht="18.75" customHeight="1">
      <c r="B53" s="276" t="s">
        <v>343</v>
      </c>
      <c r="C53" s="103">
        <v>146520</v>
      </c>
      <c r="D53" s="234">
        <v>146518</v>
      </c>
      <c r="E53" s="103">
        <v>146518</v>
      </c>
      <c r="F53" s="234">
        <v>146515</v>
      </c>
      <c r="G53" s="234">
        <v>146515</v>
      </c>
      <c r="H53" s="234">
        <v>146514</v>
      </c>
      <c r="I53" s="234">
        <v>146513</v>
      </c>
      <c r="J53" s="234">
        <v>146512</v>
      </c>
      <c r="K53" s="103">
        <v>146645</v>
      </c>
      <c r="L53" s="103">
        <v>146756</v>
      </c>
      <c r="M53" s="103">
        <v>146814</v>
      </c>
      <c r="N53" s="234">
        <v>147027</v>
      </c>
      <c r="O53" s="103">
        <v>147601</v>
      </c>
      <c r="P53" s="328">
        <v>96448</v>
      </c>
      <c r="Q53" s="234">
        <v>96782</v>
      </c>
      <c r="R53" s="189">
        <v>46786</v>
      </c>
    </row>
    <row r="54" spans="2:18" s="23" customFormat="1" ht="18.75" customHeight="1">
      <c r="B54" s="276" t="s">
        <v>344</v>
      </c>
      <c r="C54" s="103">
        <v>-138</v>
      </c>
      <c r="D54" s="234">
        <v>-147</v>
      </c>
      <c r="E54" s="103">
        <v>-148</v>
      </c>
      <c r="F54" s="234">
        <v>-157</v>
      </c>
      <c r="G54" s="234">
        <v>-159</v>
      </c>
      <c r="H54" s="234">
        <v>-161</v>
      </c>
      <c r="I54" s="234">
        <v>-170</v>
      </c>
      <c r="J54" s="234">
        <v>-174</v>
      </c>
      <c r="K54" s="103">
        <v>-865</v>
      </c>
      <c r="L54" s="660">
        <v>-10901</v>
      </c>
      <c r="M54" s="660">
        <v>-15854</v>
      </c>
      <c r="N54" s="1029">
        <v>-31015</v>
      </c>
      <c r="O54" s="660">
        <v>-31058</v>
      </c>
      <c r="P54" s="1095">
        <v>-21915</v>
      </c>
      <c r="Q54" s="1029">
        <v>-45701</v>
      </c>
      <c r="R54" s="1318">
        <v>-5217</v>
      </c>
    </row>
    <row r="55" spans="2:18" s="23" customFormat="1" ht="18.75" customHeight="1">
      <c r="B55" s="363" t="s">
        <v>345</v>
      </c>
      <c r="C55" s="113">
        <v>40885</v>
      </c>
      <c r="D55" s="233">
        <v>23580</v>
      </c>
      <c r="E55" s="113">
        <v>62826</v>
      </c>
      <c r="F55" s="233">
        <v>119617</v>
      </c>
      <c r="G55" s="233">
        <v>194557</v>
      </c>
      <c r="H55" s="233">
        <v>132415</v>
      </c>
      <c r="I55" s="233">
        <v>132682</v>
      </c>
      <c r="J55" s="233">
        <v>124348</v>
      </c>
      <c r="K55" s="113">
        <v>107576</v>
      </c>
      <c r="L55" s="113">
        <v>49777</v>
      </c>
      <c r="M55" s="113">
        <v>77772</v>
      </c>
      <c r="N55" s="233">
        <v>136747</v>
      </c>
      <c r="O55" s="113">
        <v>138638</v>
      </c>
      <c r="P55" s="326">
        <v>199190</v>
      </c>
      <c r="Q55" s="233">
        <v>190096</v>
      </c>
      <c r="R55" s="292">
        <v>189128</v>
      </c>
    </row>
    <row r="56" spans="2:18" s="23" customFormat="1" ht="18.75" customHeight="1">
      <c r="B56" s="285" t="s">
        <v>346</v>
      </c>
      <c r="C56" s="267">
        <v>-1320</v>
      </c>
      <c r="D56" s="268">
        <v>-327</v>
      </c>
      <c r="E56" s="267">
        <v>13053</v>
      </c>
      <c r="F56" s="268">
        <v>33538</v>
      </c>
      <c r="G56" s="268">
        <v>49731</v>
      </c>
      <c r="H56" s="268">
        <v>81245</v>
      </c>
      <c r="I56" s="268">
        <v>111149</v>
      </c>
      <c r="J56" s="268">
        <v>155437</v>
      </c>
      <c r="K56" s="267">
        <v>204600</v>
      </c>
      <c r="L56" s="267">
        <v>233151</v>
      </c>
      <c r="M56" s="267">
        <v>250039</v>
      </c>
      <c r="N56" s="268">
        <v>314913</v>
      </c>
      <c r="O56" s="267">
        <v>422193</v>
      </c>
      <c r="P56" s="1096">
        <v>490013</v>
      </c>
      <c r="Q56" s="268">
        <v>567439</v>
      </c>
      <c r="R56" s="1319">
        <v>589408</v>
      </c>
    </row>
    <row r="57" spans="2:18" s="23" customFormat="1" ht="18.75" customHeight="1">
      <c r="B57" s="571" t="s">
        <v>347</v>
      </c>
      <c r="C57" s="572">
        <v>346285</v>
      </c>
      <c r="D57" s="573">
        <v>329962</v>
      </c>
      <c r="E57" s="572">
        <v>382589</v>
      </c>
      <c r="F57" s="573">
        <v>459853</v>
      </c>
      <c r="G57" s="573">
        <v>550983</v>
      </c>
      <c r="H57" s="573">
        <v>520353</v>
      </c>
      <c r="I57" s="573">
        <v>550513</v>
      </c>
      <c r="J57" s="573">
        <v>586464</v>
      </c>
      <c r="K57" s="572">
        <v>618295</v>
      </c>
      <c r="L57" s="572">
        <v>579123</v>
      </c>
      <c r="M57" s="572">
        <v>619111</v>
      </c>
      <c r="N57" s="573">
        <v>728012</v>
      </c>
      <c r="O57" s="572">
        <v>837713</v>
      </c>
      <c r="P57" s="1097">
        <v>924076</v>
      </c>
      <c r="Q57" s="573">
        <v>968956</v>
      </c>
      <c r="R57" s="1320">
        <v>980445</v>
      </c>
    </row>
    <row r="58" spans="2:18" s="23" customFormat="1" ht="18.75" customHeight="1">
      <c r="B58" s="570" t="s">
        <v>348</v>
      </c>
      <c r="C58" s="568">
        <v>26937</v>
      </c>
      <c r="D58" s="569">
        <v>25218</v>
      </c>
      <c r="E58" s="568">
        <v>28709</v>
      </c>
      <c r="F58" s="569">
        <v>33105</v>
      </c>
      <c r="G58" s="569">
        <v>39672</v>
      </c>
      <c r="H58" s="569">
        <v>29363</v>
      </c>
      <c r="I58" s="569">
        <v>27457</v>
      </c>
      <c r="J58" s="569">
        <v>38659</v>
      </c>
      <c r="K58" s="568">
        <v>43312</v>
      </c>
      <c r="L58" s="568">
        <v>42774</v>
      </c>
      <c r="M58" s="568">
        <v>35527</v>
      </c>
      <c r="N58" s="569">
        <v>35866</v>
      </c>
      <c r="O58" s="568">
        <v>38863</v>
      </c>
      <c r="P58" s="165">
        <v>31550</v>
      </c>
      <c r="Q58" s="569">
        <v>38659</v>
      </c>
      <c r="R58" s="1121">
        <v>43441</v>
      </c>
    </row>
    <row r="59" spans="2:18" s="32" customFormat="1" ht="21" customHeight="1">
      <c r="B59" s="278" t="s">
        <v>349</v>
      </c>
      <c r="C59" s="111">
        <v>373223</v>
      </c>
      <c r="D59" s="240">
        <v>355180</v>
      </c>
      <c r="E59" s="111">
        <v>411298</v>
      </c>
      <c r="F59" s="240">
        <v>492959</v>
      </c>
      <c r="G59" s="240">
        <v>590656</v>
      </c>
      <c r="H59" s="240">
        <v>549716</v>
      </c>
      <c r="I59" s="240">
        <v>577970</v>
      </c>
      <c r="J59" s="240">
        <v>625124</v>
      </c>
      <c r="K59" s="111">
        <v>661607</v>
      </c>
      <c r="L59" s="111">
        <v>621898</v>
      </c>
      <c r="M59" s="111">
        <v>654639</v>
      </c>
      <c r="N59" s="240">
        <v>763878</v>
      </c>
      <c r="O59" s="111">
        <v>876576</v>
      </c>
      <c r="P59" s="529">
        <v>955627</v>
      </c>
      <c r="Q59" s="240">
        <v>1007616</v>
      </c>
      <c r="R59" s="290">
        <v>1023887</v>
      </c>
    </row>
    <row r="60" spans="2:18" s="32" customFormat="1" ht="20.25" customHeight="1" thickBot="1">
      <c r="B60" s="283" t="s">
        <v>350</v>
      </c>
      <c r="C60" s="116">
        <v>2170145</v>
      </c>
      <c r="D60" s="244">
        <v>2190692</v>
      </c>
      <c r="E60" s="116">
        <v>2150050</v>
      </c>
      <c r="F60" s="244">
        <v>2220236</v>
      </c>
      <c r="G60" s="244">
        <v>2297358</v>
      </c>
      <c r="H60" s="244">
        <v>2056670</v>
      </c>
      <c r="I60" s="244">
        <v>2138466</v>
      </c>
      <c r="J60" s="244">
        <v>2350351</v>
      </c>
      <c r="K60" s="116">
        <v>2297059</v>
      </c>
      <c r="L60" s="116">
        <v>2230285</v>
      </c>
      <c r="M60" s="116">
        <v>2300115</v>
      </c>
      <c r="N60" s="244">
        <v>2661680</v>
      </c>
      <c r="O60" s="116">
        <v>2660843</v>
      </c>
      <c r="P60" s="538">
        <v>2886873</v>
      </c>
      <c r="Q60" s="244">
        <v>3087252</v>
      </c>
      <c r="R60" s="293">
        <v>3249395</v>
      </c>
    </row>
    <row r="61" spans="2:18" ht="15" customHeight="1" thickTop="1">
      <c r="B61" s="40"/>
      <c r="L61" s="661"/>
      <c r="M61" s="661"/>
    </row>
    <row r="62" spans="2:18" ht="20.25" customHeight="1">
      <c r="B62" s="1361" t="s">
        <v>351</v>
      </c>
      <c r="C62" s="1362"/>
      <c r="D62" s="1362"/>
      <c r="E62" s="1362"/>
    </row>
  </sheetData>
  <mergeCells count="1">
    <mergeCell ref="B62:E62"/>
  </mergeCells>
  <phoneticPr fontId="2"/>
  <printOptions horizontalCentered="1"/>
  <pageMargins left="0.39370078740157483" right="0.43307086614173229" top="0.78740157480314965" bottom="0.39370078740157483" header="0.27559055118110237" footer="0.35433070866141736"/>
  <pageSetup paperSize="8" scale="52"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73"/>
  <sheetViews>
    <sheetView showGridLines="0" view="pageBreakPreview" zoomScale="70" zoomScaleNormal="70" zoomScaleSheetLayoutView="70" workbookViewId="0">
      <pane xSplit="3" topLeftCell="D1" activePane="topRight" state="frozenSplit"/>
      <selection pane="topRight"/>
    </sheetView>
  </sheetViews>
  <sheetFormatPr defaultColWidth="9" defaultRowHeight="18"/>
  <cols>
    <col min="1" max="1" width="3.5" style="43" customWidth="1"/>
    <col min="2" max="2" width="2.5" style="43" customWidth="1"/>
    <col min="3" max="3" width="60.5" style="43" customWidth="1"/>
    <col min="4" max="7" width="16.5" style="43" customWidth="1"/>
    <col min="8" max="8" width="16.5" style="567" customWidth="1"/>
    <col min="9" max="13" width="16.5" style="43" customWidth="1"/>
    <col min="14" max="16384" width="9" style="43"/>
  </cols>
  <sheetData>
    <row r="1" spans="1:13" ht="22.5" customHeight="1">
      <c r="A1" s="51" t="s">
        <v>352</v>
      </c>
      <c r="B1" s="51"/>
      <c r="H1" s="543"/>
      <c r="J1" s="1078"/>
      <c r="K1" s="1075"/>
      <c r="L1" s="1075"/>
      <c r="M1" s="1075" t="s">
        <v>1</v>
      </c>
    </row>
    <row r="2" spans="1:13" ht="7.5" customHeight="1">
      <c r="B2" s="44"/>
      <c r="H2" s="544"/>
    </row>
    <row r="3" spans="1:13" s="45" customFormat="1" ht="15.75" customHeight="1">
      <c r="B3" s="1371"/>
      <c r="C3" s="1372"/>
      <c r="D3" s="1375" t="s">
        <v>246</v>
      </c>
      <c r="E3" s="1375" t="s">
        <v>3</v>
      </c>
      <c r="F3" s="1375" t="s">
        <v>247</v>
      </c>
      <c r="G3" s="1365" t="s">
        <v>248</v>
      </c>
      <c r="H3" s="1365" t="s">
        <v>249</v>
      </c>
      <c r="I3" s="1365" t="s">
        <v>250</v>
      </c>
      <c r="J3" s="1365" t="s">
        <v>45</v>
      </c>
      <c r="K3" s="1367" t="s">
        <v>46</v>
      </c>
      <c r="L3" s="1369" t="s">
        <v>47</v>
      </c>
      <c r="M3" s="1363" t="s">
        <v>11</v>
      </c>
    </row>
    <row r="4" spans="1:13" s="45" customFormat="1" ht="21.75" customHeight="1">
      <c r="B4" s="1373"/>
      <c r="C4" s="1374"/>
      <c r="D4" s="1376"/>
      <c r="E4" s="1376"/>
      <c r="F4" s="1376"/>
      <c r="G4" s="1366"/>
      <c r="H4" s="1366"/>
      <c r="I4" s="1366"/>
      <c r="J4" s="1366"/>
      <c r="K4" s="1368"/>
      <c r="L4" s="1370"/>
      <c r="M4" s="1364"/>
    </row>
    <row r="5" spans="1:13" ht="25.5" customHeight="1">
      <c r="B5" s="545" t="s">
        <v>353</v>
      </c>
      <c r="C5" s="23"/>
      <c r="D5" s="95"/>
      <c r="E5" s="95"/>
      <c r="F5" s="95"/>
      <c r="G5" s="95"/>
      <c r="H5" s="95"/>
      <c r="I5" s="95"/>
      <c r="J5" s="95"/>
      <c r="K5" s="546"/>
      <c r="L5" s="252"/>
      <c r="M5" s="298"/>
    </row>
    <row r="6" spans="1:13" ht="24" customHeight="1">
      <c r="B6" s="74"/>
      <c r="C6" s="547" t="s">
        <v>354</v>
      </c>
      <c r="D6" s="108">
        <v>-42101</v>
      </c>
      <c r="E6" s="108">
        <v>-380079</v>
      </c>
      <c r="F6" s="108">
        <v>69414</v>
      </c>
      <c r="G6" s="108">
        <v>88085</v>
      </c>
      <c r="H6" s="108">
        <v>88344</v>
      </c>
      <c r="I6" s="108">
        <v>37070</v>
      </c>
      <c r="J6" s="108">
        <v>18894</v>
      </c>
      <c r="K6" s="524">
        <v>39312</v>
      </c>
      <c r="L6" s="237">
        <v>61454</v>
      </c>
      <c r="M6" s="287">
        <v>31719</v>
      </c>
    </row>
    <row r="7" spans="1:13" ht="24" customHeight="1">
      <c r="B7" s="74"/>
      <c r="C7" s="548" t="s">
        <v>355</v>
      </c>
      <c r="D7" s="109">
        <v>33557</v>
      </c>
      <c r="E7" s="109">
        <v>24784</v>
      </c>
      <c r="F7" s="109">
        <v>25958</v>
      </c>
      <c r="G7" s="109">
        <v>23928</v>
      </c>
      <c r="H7" s="109">
        <v>28844</v>
      </c>
      <c r="I7" s="109">
        <v>26698</v>
      </c>
      <c r="J7" s="109">
        <v>23196</v>
      </c>
      <c r="K7" s="525">
        <v>24096</v>
      </c>
      <c r="L7" s="238">
        <v>33289</v>
      </c>
      <c r="M7" s="288">
        <v>30944</v>
      </c>
    </row>
    <row r="8" spans="1:13" ht="24" customHeight="1">
      <c r="B8" s="74"/>
      <c r="C8" s="549" t="s">
        <v>76</v>
      </c>
      <c r="D8" s="109" t="s">
        <v>22</v>
      </c>
      <c r="E8" s="109" t="s">
        <v>22</v>
      </c>
      <c r="F8" s="109">
        <v>2022</v>
      </c>
      <c r="G8" s="109">
        <v>3393</v>
      </c>
      <c r="H8" s="109">
        <v>6994</v>
      </c>
      <c r="I8" s="109">
        <v>12151</v>
      </c>
      <c r="J8" s="109">
        <v>9402</v>
      </c>
      <c r="K8" s="525">
        <v>9687</v>
      </c>
      <c r="L8" s="238">
        <v>6101</v>
      </c>
      <c r="M8" s="288">
        <v>11893</v>
      </c>
    </row>
    <row r="9" spans="1:13" ht="24" customHeight="1">
      <c r="B9" s="74"/>
      <c r="C9" s="549" t="s">
        <v>356</v>
      </c>
      <c r="D9" s="109">
        <v>8998</v>
      </c>
      <c r="E9" s="109">
        <v>13415</v>
      </c>
      <c r="F9" s="109">
        <v>950</v>
      </c>
      <c r="G9" s="109">
        <v>3957</v>
      </c>
      <c r="H9" s="109">
        <v>6085</v>
      </c>
      <c r="I9" s="109">
        <v>15132</v>
      </c>
      <c r="J9" s="109">
        <v>16543</v>
      </c>
      <c r="K9" s="525">
        <v>801</v>
      </c>
      <c r="L9" s="238">
        <v>2640</v>
      </c>
      <c r="M9" s="288">
        <v>1530</v>
      </c>
    </row>
    <row r="10" spans="1:13" ht="24" customHeight="1">
      <c r="B10" s="74"/>
      <c r="C10" s="549" t="s">
        <v>357</v>
      </c>
      <c r="D10" s="109" t="s">
        <v>22</v>
      </c>
      <c r="E10" s="109" t="s">
        <v>22</v>
      </c>
      <c r="F10" s="109" t="s">
        <v>22</v>
      </c>
      <c r="G10" s="109">
        <v>4016</v>
      </c>
      <c r="H10" s="109">
        <v>3564</v>
      </c>
      <c r="I10" s="109">
        <v>5119</v>
      </c>
      <c r="J10" s="109">
        <v>4443</v>
      </c>
      <c r="K10" s="525">
        <v>4548</v>
      </c>
      <c r="L10" s="238">
        <v>4998</v>
      </c>
      <c r="M10" s="288">
        <v>4774</v>
      </c>
    </row>
    <row r="11" spans="1:13" ht="24" customHeight="1">
      <c r="B11" s="74"/>
      <c r="C11" s="548" t="s">
        <v>358</v>
      </c>
      <c r="D11" s="109">
        <v>23570</v>
      </c>
      <c r="E11" s="109">
        <v>64121</v>
      </c>
      <c r="F11" s="109">
        <v>-110810</v>
      </c>
      <c r="G11" s="109">
        <v>-6148</v>
      </c>
      <c r="H11" s="109">
        <v>-41067</v>
      </c>
      <c r="I11" s="109">
        <v>-16127</v>
      </c>
      <c r="J11" s="109">
        <v>-3977</v>
      </c>
      <c r="K11" s="525">
        <v>1619</v>
      </c>
      <c r="L11" s="238">
        <v>-15162</v>
      </c>
      <c r="M11" s="288">
        <v>-3590</v>
      </c>
    </row>
    <row r="12" spans="1:13" ht="24" customHeight="1">
      <c r="B12" s="74"/>
      <c r="C12" s="548" t="s">
        <v>359</v>
      </c>
      <c r="D12" s="109" t="s">
        <v>22</v>
      </c>
      <c r="E12" s="109">
        <v>-7843</v>
      </c>
      <c r="F12" s="109">
        <v>-3630</v>
      </c>
      <c r="G12" s="109">
        <v>-3015</v>
      </c>
      <c r="H12" s="109">
        <v>-2926</v>
      </c>
      <c r="I12" s="109">
        <v>-2088</v>
      </c>
      <c r="J12" s="109">
        <v>-3296</v>
      </c>
      <c r="K12" s="525">
        <v>901</v>
      </c>
      <c r="L12" s="238">
        <v>1130</v>
      </c>
      <c r="M12" s="288">
        <v>1744</v>
      </c>
    </row>
    <row r="13" spans="1:13" ht="24" customHeight="1">
      <c r="B13" s="74"/>
      <c r="C13" s="548" t="s">
        <v>360</v>
      </c>
      <c r="D13" s="109">
        <v>-29116</v>
      </c>
      <c r="E13" s="109">
        <v>-22084</v>
      </c>
      <c r="F13" s="109">
        <v>-20030</v>
      </c>
      <c r="G13" s="109">
        <v>-21048</v>
      </c>
      <c r="H13" s="109">
        <v>-18719</v>
      </c>
      <c r="I13" s="109">
        <v>-17947</v>
      </c>
      <c r="J13" s="109">
        <v>-9672</v>
      </c>
      <c r="K13" s="525">
        <v>-8390</v>
      </c>
      <c r="L13" s="238">
        <v>-10972</v>
      </c>
      <c r="M13" s="288">
        <v>-7512</v>
      </c>
    </row>
    <row r="14" spans="1:13" ht="24" customHeight="1">
      <c r="B14" s="74"/>
      <c r="C14" s="549" t="s">
        <v>27</v>
      </c>
      <c r="D14" s="109">
        <v>55675</v>
      </c>
      <c r="E14" s="109">
        <v>48754</v>
      </c>
      <c r="F14" s="109">
        <v>40143</v>
      </c>
      <c r="G14" s="109">
        <v>38421</v>
      </c>
      <c r="H14" s="109">
        <v>33284</v>
      </c>
      <c r="I14" s="109">
        <v>29452</v>
      </c>
      <c r="J14" s="109">
        <v>25987</v>
      </c>
      <c r="K14" s="525">
        <v>23936</v>
      </c>
      <c r="L14" s="238">
        <v>24217</v>
      </c>
      <c r="M14" s="288">
        <v>21026</v>
      </c>
    </row>
    <row r="15" spans="1:13" ht="24" customHeight="1">
      <c r="B15" s="74"/>
      <c r="C15" s="549" t="s">
        <v>361</v>
      </c>
      <c r="D15" s="109" t="s">
        <v>22</v>
      </c>
      <c r="E15" s="109">
        <v>-322</v>
      </c>
      <c r="F15" s="109">
        <v>320</v>
      </c>
      <c r="G15" s="109">
        <v>3</v>
      </c>
      <c r="H15" s="109">
        <v>5053</v>
      </c>
      <c r="I15" s="109">
        <v>5294</v>
      </c>
      <c r="J15" s="109">
        <v>-1832</v>
      </c>
      <c r="K15" s="525">
        <v>3907</v>
      </c>
      <c r="L15" s="238">
        <v>445</v>
      </c>
      <c r="M15" s="288">
        <v>-9447</v>
      </c>
    </row>
    <row r="16" spans="1:13" ht="24" customHeight="1">
      <c r="B16" s="74"/>
      <c r="C16" s="549" t="s">
        <v>362</v>
      </c>
      <c r="D16" s="109">
        <v>-5929</v>
      </c>
      <c r="E16" s="109">
        <v>-10741</v>
      </c>
      <c r="F16" s="109">
        <v>-19149</v>
      </c>
      <c r="G16" s="109">
        <v>-23752</v>
      </c>
      <c r="H16" s="109">
        <v>-28911</v>
      </c>
      <c r="I16" s="109">
        <v>-2455</v>
      </c>
      <c r="J16" s="109">
        <v>-9179</v>
      </c>
      <c r="K16" s="525">
        <v>-19297</v>
      </c>
      <c r="L16" s="238">
        <v>-12566</v>
      </c>
      <c r="M16" s="288">
        <v>-15588</v>
      </c>
    </row>
    <row r="17" spans="2:13" ht="24" customHeight="1">
      <c r="B17" s="74"/>
      <c r="C17" s="548" t="s">
        <v>363</v>
      </c>
      <c r="D17" s="109">
        <v>-21945</v>
      </c>
      <c r="E17" s="109">
        <v>360</v>
      </c>
      <c r="F17" s="109">
        <v>-4025</v>
      </c>
      <c r="G17" s="109">
        <v>-14787</v>
      </c>
      <c r="H17" s="109">
        <v>-9265</v>
      </c>
      <c r="I17" s="109">
        <v>-30217</v>
      </c>
      <c r="J17" s="109">
        <v>-32375</v>
      </c>
      <c r="K17" s="525">
        <v>-755</v>
      </c>
      <c r="L17" s="238">
        <v>-9286</v>
      </c>
      <c r="M17" s="288">
        <v>-10255</v>
      </c>
    </row>
    <row r="18" spans="2:13" ht="24" customHeight="1">
      <c r="B18" s="74"/>
      <c r="C18" s="550" t="s">
        <v>364</v>
      </c>
      <c r="D18" s="109">
        <v>4317</v>
      </c>
      <c r="E18" s="109">
        <v>95495</v>
      </c>
      <c r="F18" s="109">
        <v>-2238</v>
      </c>
      <c r="G18" s="109">
        <v>-9452</v>
      </c>
      <c r="H18" s="109">
        <v>285</v>
      </c>
      <c r="I18" s="109">
        <v>-6263</v>
      </c>
      <c r="J18" s="109">
        <v>-990</v>
      </c>
      <c r="K18" s="525">
        <v>-4386</v>
      </c>
      <c r="L18" s="238">
        <v>-2393</v>
      </c>
      <c r="M18" s="288">
        <v>-2632</v>
      </c>
    </row>
    <row r="19" spans="2:13" ht="24" customHeight="1">
      <c r="B19" s="74"/>
      <c r="C19" s="550" t="s">
        <v>365</v>
      </c>
      <c r="D19" s="109" t="s">
        <v>22</v>
      </c>
      <c r="E19" s="109" t="s">
        <v>22</v>
      </c>
      <c r="F19" s="109" t="s">
        <v>22</v>
      </c>
      <c r="G19" s="109" t="s">
        <v>22</v>
      </c>
      <c r="H19" s="109" t="s">
        <v>22</v>
      </c>
      <c r="I19" s="109" t="s">
        <v>22</v>
      </c>
      <c r="J19" s="109" t="s">
        <v>22</v>
      </c>
      <c r="K19" s="525">
        <v>-10307</v>
      </c>
      <c r="L19" s="238">
        <v>-194</v>
      </c>
      <c r="M19" s="288" t="s">
        <v>22</v>
      </c>
    </row>
    <row r="20" spans="2:13" ht="24" customHeight="1">
      <c r="B20" s="74"/>
      <c r="C20" s="550" t="s">
        <v>366</v>
      </c>
      <c r="D20" s="109">
        <v>101743</v>
      </c>
      <c r="E20" s="109">
        <v>7171</v>
      </c>
      <c r="F20" s="109">
        <v>26492</v>
      </c>
      <c r="G20" s="109">
        <v>-62697</v>
      </c>
      <c r="H20" s="109">
        <v>-26135</v>
      </c>
      <c r="I20" s="109">
        <v>118034</v>
      </c>
      <c r="J20" s="109">
        <v>57221</v>
      </c>
      <c r="K20" s="525">
        <v>-30328</v>
      </c>
      <c r="L20" s="238">
        <v>-19910</v>
      </c>
      <c r="M20" s="288">
        <v>35621</v>
      </c>
    </row>
    <row r="21" spans="2:13" ht="24" customHeight="1">
      <c r="B21" s="74"/>
      <c r="C21" s="548" t="s">
        <v>367</v>
      </c>
      <c r="D21" s="109">
        <v>52938</v>
      </c>
      <c r="E21" s="109">
        <v>45102</v>
      </c>
      <c r="F21" s="109">
        <v>-8492</v>
      </c>
      <c r="G21" s="109">
        <v>-99052</v>
      </c>
      <c r="H21" s="109">
        <v>-108510</v>
      </c>
      <c r="I21" s="109">
        <v>10703</v>
      </c>
      <c r="J21" s="109">
        <v>80618</v>
      </c>
      <c r="K21" s="525">
        <v>-6997</v>
      </c>
      <c r="L21" s="238">
        <v>-25494</v>
      </c>
      <c r="M21" s="288">
        <v>-13210</v>
      </c>
    </row>
    <row r="22" spans="2:13" ht="24" customHeight="1">
      <c r="B22" s="74"/>
      <c r="C22" s="548" t="s">
        <v>368</v>
      </c>
      <c r="D22" s="109">
        <v>-49161</v>
      </c>
      <c r="E22" s="109">
        <v>-15770</v>
      </c>
      <c r="F22" s="109">
        <v>-34978</v>
      </c>
      <c r="G22" s="109">
        <v>78685</v>
      </c>
      <c r="H22" s="109">
        <v>55154</v>
      </c>
      <c r="I22" s="109">
        <v>-108118</v>
      </c>
      <c r="J22" s="109">
        <v>-46575</v>
      </c>
      <c r="K22" s="525">
        <v>52368</v>
      </c>
      <c r="L22" s="238">
        <v>47570</v>
      </c>
      <c r="M22" s="288">
        <v>-21792</v>
      </c>
    </row>
    <row r="23" spans="2:13" ht="24" customHeight="1">
      <c r="B23" s="75"/>
      <c r="C23" s="551" t="s">
        <v>369</v>
      </c>
      <c r="D23" s="110">
        <v>-13649</v>
      </c>
      <c r="E23" s="110">
        <v>156538</v>
      </c>
      <c r="F23" s="110">
        <v>116555</v>
      </c>
      <c r="G23" s="110">
        <v>39759</v>
      </c>
      <c r="H23" s="110">
        <v>62223</v>
      </c>
      <c r="I23" s="110">
        <v>43779</v>
      </c>
      <c r="J23" s="110">
        <v>-2433</v>
      </c>
      <c r="K23" s="527">
        <v>8790</v>
      </c>
      <c r="L23" s="239">
        <v>27277</v>
      </c>
      <c r="M23" s="289">
        <v>17224</v>
      </c>
    </row>
    <row r="24" spans="2:13" ht="24" customHeight="1">
      <c r="B24" s="75"/>
      <c r="C24" s="552" t="s">
        <v>370</v>
      </c>
      <c r="D24" s="172">
        <v>118898</v>
      </c>
      <c r="E24" s="172">
        <v>18905</v>
      </c>
      <c r="F24" s="172">
        <v>78502</v>
      </c>
      <c r="G24" s="172">
        <v>40296</v>
      </c>
      <c r="H24" s="172">
        <v>54297</v>
      </c>
      <c r="I24" s="172">
        <v>120218</v>
      </c>
      <c r="J24" s="172">
        <v>125972</v>
      </c>
      <c r="K24" s="553">
        <v>89506</v>
      </c>
      <c r="L24" s="253">
        <v>113145</v>
      </c>
      <c r="M24" s="299">
        <v>72448</v>
      </c>
    </row>
    <row r="25" spans="2:13" ht="24" customHeight="1">
      <c r="B25" s="74"/>
      <c r="C25" s="554" t="s">
        <v>371</v>
      </c>
      <c r="D25" s="115">
        <v>39428</v>
      </c>
      <c r="E25" s="115">
        <v>22006</v>
      </c>
      <c r="F25" s="115">
        <v>21761</v>
      </c>
      <c r="G25" s="115">
        <v>22693</v>
      </c>
      <c r="H25" s="115">
        <v>34621</v>
      </c>
      <c r="I25" s="115">
        <v>30871</v>
      </c>
      <c r="J25" s="115">
        <v>18120</v>
      </c>
      <c r="K25" s="163">
        <v>13172</v>
      </c>
      <c r="L25" s="243">
        <v>18933</v>
      </c>
      <c r="M25" s="294">
        <v>18757</v>
      </c>
    </row>
    <row r="26" spans="2:13" ht="24" customHeight="1">
      <c r="B26" s="74"/>
      <c r="C26" s="548" t="s">
        <v>372</v>
      </c>
      <c r="D26" s="109">
        <v>-58914</v>
      </c>
      <c r="E26" s="109">
        <v>-49858</v>
      </c>
      <c r="F26" s="109">
        <v>-40673</v>
      </c>
      <c r="G26" s="109">
        <v>-37868</v>
      </c>
      <c r="H26" s="109">
        <v>-33408</v>
      </c>
      <c r="I26" s="109">
        <v>-29016</v>
      </c>
      <c r="J26" s="109">
        <v>-26379</v>
      </c>
      <c r="K26" s="525">
        <v>-24013</v>
      </c>
      <c r="L26" s="238">
        <v>-23883</v>
      </c>
      <c r="M26" s="288">
        <v>-21588</v>
      </c>
    </row>
    <row r="27" spans="2:13" ht="24" customHeight="1">
      <c r="B27" s="74"/>
      <c r="C27" s="548" t="s">
        <v>373</v>
      </c>
      <c r="D27" s="109" t="s">
        <v>22</v>
      </c>
      <c r="E27" s="109" t="s">
        <v>22</v>
      </c>
      <c r="F27" s="109" t="s">
        <v>22</v>
      </c>
      <c r="G27" s="109" t="s">
        <v>22</v>
      </c>
      <c r="H27" s="109" t="s">
        <v>22</v>
      </c>
      <c r="I27" s="109" t="s">
        <v>22</v>
      </c>
      <c r="J27" s="109" t="s">
        <v>22</v>
      </c>
      <c r="K27" s="109" t="s">
        <v>22</v>
      </c>
      <c r="L27" s="109" t="s">
        <v>22</v>
      </c>
      <c r="M27" s="288">
        <v>-3082</v>
      </c>
    </row>
    <row r="28" spans="2:13" ht="24" customHeight="1">
      <c r="B28" s="75"/>
      <c r="C28" s="552" t="s">
        <v>374</v>
      </c>
      <c r="D28" s="172">
        <v>-12252</v>
      </c>
      <c r="E28" s="172">
        <v>-10827</v>
      </c>
      <c r="F28" s="172">
        <v>-16434</v>
      </c>
      <c r="G28" s="172">
        <v>-18081</v>
      </c>
      <c r="H28" s="172">
        <v>-20102</v>
      </c>
      <c r="I28" s="172">
        <v>-18344</v>
      </c>
      <c r="J28" s="172">
        <v>-10490</v>
      </c>
      <c r="K28" s="553">
        <v>-10801</v>
      </c>
      <c r="L28" s="253">
        <v>-16593</v>
      </c>
      <c r="M28" s="299">
        <v>-15011</v>
      </c>
    </row>
    <row r="29" spans="2:13" s="47" customFormat="1" ht="25.5" customHeight="1">
      <c r="B29" s="555" t="s">
        <v>375</v>
      </c>
      <c r="C29" s="46"/>
      <c r="D29" s="111">
        <v>87160</v>
      </c>
      <c r="E29" s="111">
        <v>-19774</v>
      </c>
      <c r="F29" s="111">
        <v>43155</v>
      </c>
      <c r="G29" s="111">
        <v>7040</v>
      </c>
      <c r="H29" s="111">
        <v>35407</v>
      </c>
      <c r="I29" s="111">
        <v>103729</v>
      </c>
      <c r="J29" s="111">
        <v>107222</v>
      </c>
      <c r="K29" s="529">
        <v>67863</v>
      </c>
      <c r="L29" s="240">
        <v>91600</v>
      </c>
      <c r="M29" s="290">
        <v>51524</v>
      </c>
    </row>
    <row r="30" spans="2:13" ht="36" customHeight="1">
      <c r="B30" s="545" t="s">
        <v>376</v>
      </c>
      <c r="C30" s="23"/>
      <c r="D30" s="115"/>
      <c r="E30" s="115"/>
      <c r="F30" s="115"/>
      <c r="G30" s="115"/>
      <c r="H30" s="115"/>
      <c r="I30" s="115"/>
      <c r="J30" s="115"/>
      <c r="K30" s="163"/>
      <c r="L30" s="243"/>
      <c r="M30" s="294"/>
    </row>
    <row r="31" spans="2:13" ht="24" customHeight="1">
      <c r="B31" s="74"/>
      <c r="C31" s="547" t="s">
        <v>377</v>
      </c>
      <c r="D31" s="108">
        <v>-15090</v>
      </c>
      <c r="E31" s="108">
        <v>9832</v>
      </c>
      <c r="F31" s="108">
        <v>2541</v>
      </c>
      <c r="G31" s="108">
        <v>9392</v>
      </c>
      <c r="H31" s="108">
        <v>-268</v>
      </c>
      <c r="I31" s="108">
        <v>3862</v>
      </c>
      <c r="J31" s="108">
        <v>-301</v>
      </c>
      <c r="K31" s="524">
        <v>5591</v>
      </c>
      <c r="L31" s="237">
        <v>-11048</v>
      </c>
      <c r="M31" s="287">
        <v>7790</v>
      </c>
    </row>
    <row r="32" spans="2:13" ht="24" customHeight="1">
      <c r="B32" s="74"/>
      <c r="C32" s="548" t="s">
        <v>378</v>
      </c>
      <c r="D32" s="109">
        <v>6687</v>
      </c>
      <c r="E32" s="109">
        <v>18111</v>
      </c>
      <c r="F32" s="109">
        <v>-1151</v>
      </c>
      <c r="G32" s="109">
        <v>84</v>
      </c>
      <c r="H32" s="109">
        <v>-190</v>
      </c>
      <c r="I32" s="109">
        <v>1420</v>
      </c>
      <c r="J32" s="109">
        <v>292</v>
      </c>
      <c r="K32" s="525">
        <v>-344</v>
      </c>
      <c r="L32" s="238">
        <v>623</v>
      </c>
      <c r="M32" s="288">
        <v>37</v>
      </c>
    </row>
    <row r="33" spans="2:13" ht="24" customHeight="1">
      <c r="B33" s="74"/>
      <c r="C33" s="548" t="s">
        <v>379</v>
      </c>
      <c r="D33" s="109">
        <v>-10848</v>
      </c>
      <c r="E33" s="109">
        <v>-8358</v>
      </c>
      <c r="F33" s="109">
        <v>-25518</v>
      </c>
      <c r="G33" s="109">
        <v>-28774</v>
      </c>
      <c r="H33" s="109">
        <v>-40354</v>
      </c>
      <c r="I33" s="109">
        <v>-43718</v>
      </c>
      <c r="J33" s="109">
        <v>-21189</v>
      </c>
      <c r="K33" s="525">
        <v>-27252</v>
      </c>
      <c r="L33" s="238">
        <v>-35745</v>
      </c>
      <c r="M33" s="288">
        <v>-26886</v>
      </c>
    </row>
    <row r="34" spans="2:13" ht="24" customHeight="1">
      <c r="B34" s="74"/>
      <c r="C34" s="548" t="s">
        <v>380</v>
      </c>
      <c r="D34" s="109">
        <v>3794</v>
      </c>
      <c r="E34" s="109">
        <v>77419</v>
      </c>
      <c r="F34" s="109">
        <v>16462</v>
      </c>
      <c r="G34" s="109">
        <v>38255</v>
      </c>
      <c r="H34" s="109">
        <v>7969</v>
      </c>
      <c r="I34" s="109">
        <v>16452</v>
      </c>
      <c r="J34" s="109">
        <v>5443</v>
      </c>
      <c r="K34" s="525">
        <v>6654</v>
      </c>
      <c r="L34" s="238">
        <v>13419</v>
      </c>
      <c r="M34" s="288">
        <v>15306</v>
      </c>
    </row>
    <row r="35" spans="2:13" ht="24" customHeight="1">
      <c r="B35" s="74"/>
      <c r="C35" s="548" t="s">
        <v>381</v>
      </c>
      <c r="D35" s="109" t="s">
        <v>22</v>
      </c>
      <c r="E35" s="109" t="s">
        <v>22</v>
      </c>
      <c r="F35" s="109" t="s">
        <v>22</v>
      </c>
      <c r="G35" s="109" t="s">
        <v>22</v>
      </c>
      <c r="H35" s="109" t="s">
        <v>22</v>
      </c>
      <c r="I35" s="109">
        <v>-21821</v>
      </c>
      <c r="J35" s="109">
        <v>-7264</v>
      </c>
      <c r="K35" s="525">
        <v>-21195</v>
      </c>
      <c r="L35" s="238">
        <v>-8698</v>
      </c>
      <c r="M35" s="288">
        <v>-11802</v>
      </c>
    </row>
    <row r="36" spans="2:13" ht="24" customHeight="1">
      <c r="B36" s="74"/>
      <c r="C36" s="548" t="s">
        <v>382</v>
      </c>
      <c r="D36" s="109">
        <v>-11590</v>
      </c>
      <c r="E36" s="109">
        <v>-17936</v>
      </c>
      <c r="F36" s="109">
        <v>-24380</v>
      </c>
      <c r="G36" s="109">
        <v>-35763</v>
      </c>
      <c r="H36" s="109">
        <v>-48013</v>
      </c>
      <c r="I36" s="109">
        <v>-35104</v>
      </c>
      <c r="J36" s="109">
        <v>-19098</v>
      </c>
      <c r="K36" s="525">
        <v>-20647</v>
      </c>
      <c r="L36" s="238">
        <v>-10025</v>
      </c>
      <c r="M36" s="288">
        <v>-3085</v>
      </c>
    </row>
    <row r="37" spans="2:13" ht="24" customHeight="1">
      <c r="B37" s="74"/>
      <c r="C37" s="548" t="s">
        <v>383</v>
      </c>
      <c r="D37" s="109">
        <v>79691</v>
      </c>
      <c r="E37" s="109">
        <v>80361</v>
      </c>
      <c r="F37" s="109">
        <v>59272</v>
      </c>
      <c r="G37" s="109">
        <v>46480</v>
      </c>
      <c r="H37" s="109">
        <v>40234</v>
      </c>
      <c r="I37" s="109">
        <v>51925</v>
      </c>
      <c r="J37" s="109">
        <v>66099</v>
      </c>
      <c r="K37" s="525">
        <v>14228</v>
      </c>
      <c r="L37" s="238">
        <v>19402</v>
      </c>
      <c r="M37" s="288">
        <v>18484</v>
      </c>
    </row>
    <row r="38" spans="2:13" ht="24" customHeight="1">
      <c r="B38" s="74"/>
      <c r="C38" s="548" t="s">
        <v>384</v>
      </c>
      <c r="D38" s="109">
        <v>30625</v>
      </c>
      <c r="E38" s="109">
        <v>58176</v>
      </c>
      <c r="F38" s="109">
        <v>27022</v>
      </c>
      <c r="G38" s="109">
        <v>36315</v>
      </c>
      <c r="H38" s="109">
        <v>13891</v>
      </c>
      <c r="I38" s="109">
        <v>13355</v>
      </c>
      <c r="J38" s="109">
        <v>4857</v>
      </c>
      <c r="K38" s="525">
        <v>3049</v>
      </c>
      <c r="L38" s="238">
        <v>3745</v>
      </c>
      <c r="M38" s="288">
        <v>3453</v>
      </c>
    </row>
    <row r="39" spans="2:13" ht="24" customHeight="1">
      <c r="B39" s="74"/>
      <c r="C39" s="548" t="s">
        <v>385</v>
      </c>
      <c r="D39" s="109">
        <v>-35559</v>
      </c>
      <c r="E39" s="109">
        <v>-8180</v>
      </c>
      <c r="F39" s="109">
        <v>-9717</v>
      </c>
      <c r="G39" s="109">
        <v>-22914</v>
      </c>
      <c r="H39" s="109">
        <v>-7136</v>
      </c>
      <c r="I39" s="109">
        <v>-2360</v>
      </c>
      <c r="J39" s="109">
        <v>-2263</v>
      </c>
      <c r="K39" s="525">
        <v>-4481</v>
      </c>
      <c r="L39" s="238">
        <v>-13548</v>
      </c>
      <c r="M39" s="288">
        <v>-11697</v>
      </c>
    </row>
    <row r="40" spans="2:13" ht="24" customHeight="1">
      <c r="B40" s="74"/>
      <c r="C40" s="548" t="s">
        <v>386</v>
      </c>
      <c r="D40" s="109">
        <v>24410</v>
      </c>
      <c r="E40" s="109">
        <v>26810</v>
      </c>
      <c r="F40" s="109">
        <v>37546</v>
      </c>
      <c r="G40" s="109">
        <v>8576</v>
      </c>
      <c r="H40" s="109">
        <v>2361</v>
      </c>
      <c r="I40" s="109">
        <v>3085</v>
      </c>
      <c r="J40" s="109">
        <v>1785</v>
      </c>
      <c r="K40" s="525">
        <v>11173</v>
      </c>
      <c r="L40" s="238">
        <v>1489</v>
      </c>
      <c r="M40" s="288">
        <v>2412</v>
      </c>
    </row>
    <row r="41" spans="2:13" ht="24" customHeight="1">
      <c r="B41" s="74"/>
      <c r="C41" s="556" t="s">
        <v>387</v>
      </c>
      <c r="D41" s="109">
        <v>-2756</v>
      </c>
      <c r="E41" s="109">
        <v>-2013</v>
      </c>
      <c r="F41" s="109">
        <v>-296</v>
      </c>
      <c r="G41" s="109">
        <v>-4408</v>
      </c>
      <c r="H41" s="109">
        <v>-8156</v>
      </c>
      <c r="I41" s="109">
        <v>-5692</v>
      </c>
      <c r="J41" s="173">
        <v>23</v>
      </c>
      <c r="K41" s="557">
        <v>2551</v>
      </c>
      <c r="L41" s="254">
        <v>-2340</v>
      </c>
      <c r="M41" s="300">
        <v>-5624</v>
      </c>
    </row>
    <row r="42" spans="2:13" ht="24" customHeight="1">
      <c r="B42" s="74"/>
      <c r="C42" s="556" t="s">
        <v>388</v>
      </c>
      <c r="D42" s="109">
        <v>-2736</v>
      </c>
      <c r="E42" s="109">
        <v>-1223</v>
      </c>
      <c r="F42" s="109">
        <v>937</v>
      </c>
      <c r="G42" s="109">
        <v>3</v>
      </c>
      <c r="H42" s="109">
        <v>-109</v>
      </c>
      <c r="I42" s="109">
        <v>65</v>
      </c>
      <c r="J42" s="173">
        <v>-49</v>
      </c>
      <c r="K42" s="557">
        <v>-460</v>
      </c>
      <c r="L42" s="254">
        <v>-707</v>
      </c>
      <c r="M42" s="300">
        <v>1530</v>
      </c>
    </row>
    <row r="43" spans="2:13" ht="24" customHeight="1">
      <c r="B43" s="75"/>
      <c r="C43" s="551" t="s">
        <v>389</v>
      </c>
      <c r="D43" s="110">
        <v>6400</v>
      </c>
      <c r="E43" s="110">
        <v>8109</v>
      </c>
      <c r="F43" s="110">
        <v>16436</v>
      </c>
      <c r="G43" s="110">
        <v>-4541</v>
      </c>
      <c r="H43" s="110">
        <v>-28951</v>
      </c>
      <c r="I43" s="110">
        <v>1331</v>
      </c>
      <c r="J43" s="110">
        <v>103</v>
      </c>
      <c r="K43" s="527">
        <v>11229</v>
      </c>
      <c r="L43" s="239">
        <v>1144</v>
      </c>
      <c r="M43" s="289">
        <v>-3500</v>
      </c>
    </row>
    <row r="44" spans="2:13" s="47" customFormat="1" ht="25.5" customHeight="1">
      <c r="B44" s="558" t="s">
        <v>390</v>
      </c>
      <c r="C44" s="46"/>
      <c r="D44" s="111">
        <v>73030</v>
      </c>
      <c r="E44" s="111">
        <v>241109</v>
      </c>
      <c r="F44" s="111">
        <v>99155</v>
      </c>
      <c r="G44" s="111">
        <v>42706</v>
      </c>
      <c r="H44" s="111">
        <v>-68723</v>
      </c>
      <c r="I44" s="111">
        <v>-17198</v>
      </c>
      <c r="J44" s="111">
        <v>28439</v>
      </c>
      <c r="K44" s="529">
        <v>-19903</v>
      </c>
      <c r="L44" s="240">
        <v>-42287</v>
      </c>
      <c r="M44" s="290">
        <v>-13580</v>
      </c>
    </row>
    <row r="45" spans="2:13" ht="11.25" customHeight="1">
      <c r="B45" s="74"/>
      <c r="C45" s="48"/>
      <c r="D45" s="115"/>
      <c r="E45" s="115"/>
      <c r="F45" s="115"/>
      <c r="G45" s="115"/>
      <c r="H45" s="115"/>
      <c r="I45" s="115"/>
      <c r="J45" s="115"/>
      <c r="K45" s="163"/>
      <c r="L45" s="243"/>
      <c r="M45" s="294"/>
    </row>
    <row r="46" spans="2:13" s="50" customFormat="1" ht="25.5" customHeight="1">
      <c r="B46" s="76" t="s">
        <v>391</v>
      </c>
      <c r="C46" s="49"/>
      <c r="D46" s="118">
        <v>160190</v>
      </c>
      <c r="E46" s="118">
        <v>221335</v>
      </c>
      <c r="F46" s="118">
        <v>142310</v>
      </c>
      <c r="G46" s="118">
        <v>49746</v>
      </c>
      <c r="H46" s="118">
        <v>-33316</v>
      </c>
      <c r="I46" s="118">
        <v>86531</v>
      </c>
      <c r="J46" s="118">
        <v>135661</v>
      </c>
      <c r="K46" s="559">
        <v>47960</v>
      </c>
      <c r="L46" s="255">
        <v>49313</v>
      </c>
      <c r="M46" s="301">
        <v>37944</v>
      </c>
    </row>
    <row r="47" spans="2:13" ht="9" customHeight="1">
      <c r="B47" s="74"/>
      <c r="C47" s="48"/>
      <c r="D47" s="115"/>
      <c r="E47" s="115"/>
      <c r="F47" s="115"/>
      <c r="G47" s="115"/>
      <c r="H47" s="115"/>
      <c r="I47" s="115"/>
      <c r="J47" s="115"/>
      <c r="K47" s="163"/>
      <c r="L47" s="243"/>
      <c r="M47" s="294"/>
    </row>
    <row r="48" spans="2:13" ht="27" customHeight="1">
      <c r="B48" s="545" t="s">
        <v>392</v>
      </c>
      <c r="C48" s="8"/>
      <c r="D48" s="115"/>
      <c r="E48" s="115"/>
      <c r="F48" s="115"/>
      <c r="G48" s="115"/>
      <c r="H48" s="115"/>
      <c r="I48" s="115"/>
      <c r="J48" s="115"/>
      <c r="K48" s="163"/>
      <c r="L48" s="243"/>
      <c r="M48" s="294"/>
    </row>
    <row r="49" spans="2:13" ht="24" customHeight="1">
      <c r="B49" s="74"/>
      <c r="C49" s="547" t="s">
        <v>393</v>
      </c>
      <c r="D49" s="108">
        <v>-189312</v>
      </c>
      <c r="E49" s="108">
        <v>85255</v>
      </c>
      <c r="F49" s="108">
        <v>-233618</v>
      </c>
      <c r="G49" s="108">
        <v>-201386</v>
      </c>
      <c r="H49" s="108">
        <v>-54258</v>
      </c>
      <c r="I49" s="108">
        <v>-57272</v>
      </c>
      <c r="J49" s="108">
        <v>-41620</v>
      </c>
      <c r="K49" s="524">
        <v>-49686</v>
      </c>
      <c r="L49" s="237">
        <v>3433</v>
      </c>
      <c r="M49" s="287">
        <v>-9419</v>
      </c>
    </row>
    <row r="50" spans="2:13" ht="24" customHeight="1">
      <c r="B50" s="74"/>
      <c r="C50" s="548" t="s">
        <v>394</v>
      </c>
      <c r="D50" s="109">
        <v>119600</v>
      </c>
      <c r="E50" s="109">
        <v>-2000</v>
      </c>
      <c r="F50" s="109">
        <v>-110000</v>
      </c>
      <c r="G50" s="109">
        <v>-19200</v>
      </c>
      <c r="H50" s="109">
        <v>15000</v>
      </c>
      <c r="I50" s="109">
        <v>10000</v>
      </c>
      <c r="J50" s="109">
        <v>-25000</v>
      </c>
      <c r="K50" s="525">
        <v>-8000</v>
      </c>
      <c r="L50" s="238" t="s">
        <v>22</v>
      </c>
      <c r="M50" s="288" t="s">
        <v>22</v>
      </c>
    </row>
    <row r="51" spans="2:13" ht="24" customHeight="1">
      <c r="B51" s="74"/>
      <c r="C51" s="548" t="s">
        <v>395</v>
      </c>
      <c r="D51" s="109">
        <v>176441</v>
      </c>
      <c r="E51" s="109">
        <v>203706</v>
      </c>
      <c r="F51" s="109">
        <v>487025</v>
      </c>
      <c r="G51" s="109">
        <v>274898</v>
      </c>
      <c r="H51" s="109">
        <v>211648</v>
      </c>
      <c r="I51" s="109">
        <v>308571</v>
      </c>
      <c r="J51" s="109">
        <v>244907</v>
      </c>
      <c r="K51" s="525">
        <v>167047</v>
      </c>
      <c r="L51" s="238">
        <v>128061</v>
      </c>
      <c r="M51" s="288">
        <v>236109</v>
      </c>
    </row>
    <row r="52" spans="2:13" ht="24" customHeight="1">
      <c r="B52" s="74"/>
      <c r="C52" s="548" t="s">
        <v>396</v>
      </c>
      <c r="D52" s="109">
        <v>-409663</v>
      </c>
      <c r="E52" s="109">
        <v>-487734</v>
      </c>
      <c r="F52" s="109">
        <v>-262600</v>
      </c>
      <c r="G52" s="109">
        <v>-266922</v>
      </c>
      <c r="H52" s="109">
        <v>-154977</v>
      </c>
      <c r="I52" s="109">
        <v>-234144</v>
      </c>
      <c r="J52" s="109">
        <v>-240962</v>
      </c>
      <c r="K52" s="525">
        <v>-155603</v>
      </c>
      <c r="L52" s="238">
        <v>-133646</v>
      </c>
      <c r="M52" s="288">
        <v>-247581</v>
      </c>
    </row>
    <row r="53" spans="2:13" ht="24" customHeight="1">
      <c r="B53" s="74"/>
      <c r="C53" s="548" t="s">
        <v>397</v>
      </c>
      <c r="D53" s="109">
        <v>47225</v>
      </c>
      <c r="E53" s="109">
        <v>9998</v>
      </c>
      <c r="F53" s="109">
        <v>154872</v>
      </c>
      <c r="G53" s="109">
        <v>374626</v>
      </c>
      <c r="H53" s="109">
        <v>45905</v>
      </c>
      <c r="I53" s="109">
        <v>55686</v>
      </c>
      <c r="J53" s="109" t="s">
        <v>22</v>
      </c>
      <c r="K53" s="525">
        <v>19900</v>
      </c>
      <c r="L53" s="238">
        <v>39800</v>
      </c>
      <c r="M53" s="288">
        <v>9953</v>
      </c>
    </row>
    <row r="54" spans="2:13" ht="24" customHeight="1">
      <c r="B54" s="74"/>
      <c r="C54" s="548" t="s">
        <v>398</v>
      </c>
      <c r="D54" s="109">
        <v>-85794</v>
      </c>
      <c r="E54" s="109">
        <v>-40088</v>
      </c>
      <c r="F54" s="109">
        <v>-46030</v>
      </c>
      <c r="G54" s="109">
        <v>-12668</v>
      </c>
      <c r="H54" s="109">
        <v>-999</v>
      </c>
      <c r="I54" s="109">
        <v>-75212</v>
      </c>
      <c r="J54" s="109">
        <v>-33489</v>
      </c>
      <c r="K54" s="525">
        <v>-41047</v>
      </c>
      <c r="L54" s="238">
        <v>-67719</v>
      </c>
      <c r="M54" s="288">
        <v>-35000</v>
      </c>
    </row>
    <row r="55" spans="2:13" ht="24" customHeight="1">
      <c r="B55" s="74"/>
      <c r="C55" s="548" t="s">
        <v>399</v>
      </c>
      <c r="D55" s="109">
        <v>272223</v>
      </c>
      <c r="E55" s="109">
        <v>19389</v>
      </c>
      <c r="F55" s="109" t="s">
        <v>22</v>
      </c>
      <c r="G55" s="109" t="s">
        <v>22</v>
      </c>
      <c r="H55" s="109" t="s">
        <v>22</v>
      </c>
      <c r="I55" s="109" t="s">
        <v>22</v>
      </c>
      <c r="J55" s="109" t="s">
        <v>22</v>
      </c>
      <c r="K55" s="525" t="s">
        <v>22</v>
      </c>
      <c r="L55" s="238" t="s">
        <v>22</v>
      </c>
      <c r="M55" s="288" t="s">
        <v>22</v>
      </c>
    </row>
    <row r="56" spans="2:13" ht="24" customHeight="1">
      <c r="B56" s="74"/>
      <c r="C56" s="549" t="s">
        <v>400</v>
      </c>
      <c r="D56" s="109" t="s">
        <v>22</v>
      </c>
      <c r="E56" s="109" t="s">
        <v>22</v>
      </c>
      <c r="F56" s="109">
        <v>-44000</v>
      </c>
      <c r="G56" s="109">
        <v>-240920</v>
      </c>
      <c r="H56" s="109">
        <v>-102000</v>
      </c>
      <c r="I56" s="109" t="s">
        <v>22</v>
      </c>
      <c r="J56" s="109" t="s">
        <v>22</v>
      </c>
      <c r="K56" s="525" t="s">
        <v>22</v>
      </c>
      <c r="L56" s="238" t="s">
        <v>22</v>
      </c>
      <c r="M56" s="288" t="s">
        <v>22</v>
      </c>
    </row>
    <row r="57" spans="2:13" ht="24" customHeight="1">
      <c r="B57" s="74"/>
      <c r="C57" s="549" t="s">
        <v>401</v>
      </c>
      <c r="D57" s="109">
        <v>510</v>
      </c>
      <c r="E57" s="109">
        <v>155</v>
      </c>
      <c r="F57" s="109">
        <v>56</v>
      </c>
      <c r="G57" s="109">
        <v>474</v>
      </c>
      <c r="H57" s="109">
        <v>922</v>
      </c>
      <c r="I57" s="109">
        <v>522</v>
      </c>
      <c r="J57" s="109">
        <v>13</v>
      </c>
      <c r="K57" s="525">
        <v>463</v>
      </c>
      <c r="L57" s="238">
        <v>66</v>
      </c>
      <c r="M57" s="288">
        <v>68</v>
      </c>
    </row>
    <row r="58" spans="2:13" ht="24" customHeight="1">
      <c r="B58" s="74"/>
      <c r="C58" s="549" t="s">
        <v>402</v>
      </c>
      <c r="D58" s="109">
        <v>-46</v>
      </c>
      <c r="E58" s="109">
        <v>-32</v>
      </c>
      <c r="F58" s="109">
        <v>-26</v>
      </c>
      <c r="G58" s="109">
        <v>-11</v>
      </c>
      <c r="H58" s="109">
        <v>-18</v>
      </c>
      <c r="I58" s="109">
        <v>-20</v>
      </c>
      <c r="J58" s="109">
        <v>-1</v>
      </c>
      <c r="K58" s="525">
        <v>-1</v>
      </c>
      <c r="L58" s="238">
        <v>-9</v>
      </c>
      <c r="M58" s="288">
        <v>-0.1</v>
      </c>
    </row>
    <row r="59" spans="2:13" ht="24" customHeight="1">
      <c r="B59" s="74"/>
      <c r="C59" s="548" t="s">
        <v>403</v>
      </c>
      <c r="D59" s="109" t="s">
        <v>22</v>
      </c>
      <c r="E59" s="109" t="s">
        <v>22</v>
      </c>
      <c r="F59" s="109" t="s">
        <v>22</v>
      </c>
      <c r="G59" s="109" t="s">
        <v>22</v>
      </c>
      <c r="H59" s="109">
        <v>-12322</v>
      </c>
      <c r="I59" s="109">
        <v>-11125</v>
      </c>
      <c r="J59" s="109">
        <v>-4339</v>
      </c>
      <c r="K59" s="525">
        <v>-1876</v>
      </c>
      <c r="L59" s="238">
        <v>-3753</v>
      </c>
      <c r="M59" s="288">
        <v>-3753</v>
      </c>
    </row>
    <row r="60" spans="2:13" ht="24" customHeight="1">
      <c r="B60" s="74"/>
      <c r="C60" s="556" t="s">
        <v>404</v>
      </c>
      <c r="D60" s="109">
        <v>-359</v>
      </c>
      <c r="E60" s="109">
        <v>-913</v>
      </c>
      <c r="F60" s="109">
        <v>-805</v>
      </c>
      <c r="G60" s="173">
        <v>-1621</v>
      </c>
      <c r="H60" s="173">
        <v>-1817</v>
      </c>
      <c r="I60" s="173">
        <v>-2513</v>
      </c>
      <c r="J60" s="173">
        <v>-1374</v>
      </c>
      <c r="K60" s="557">
        <v>-1924</v>
      </c>
      <c r="L60" s="254">
        <v>-1416</v>
      </c>
      <c r="M60" s="300">
        <v>-1382</v>
      </c>
    </row>
    <row r="61" spans="2:13" ht="24" customHeight="1">
      <c r="B61" s="75"/>
      <c r="C61" s="551" t="s">
        <v>405</v>
      </c>
      <c r="D61" s="109">
        <v>572</v>
      </c>
      <c r="E61" s="109" t="s">
        <v>22</v>
      </c>
      <c r="F61" s="110">
        <v>-678</v>
      </c>
      <c r="G61" s="110">
        <v>-2744</v>
      </c>
      <c r="H61" s="110">
        <v>-806</v>
      </c>
      <c r="I61" s="110">
        <v>-450</v>
      </c>
      <c r="J61" s="110">
        <v>-730</v>
      </c>
      <c r="K61" s="527">
        <v>-1325</v>
      </c>
      <c r="L61" s="239">
        <v>-1193</v>
      </c>
      <c r="M61" s="289">
        <v>-1732</v>
      </c>
    </row>
    <row r="62" spans="2:13" s="47" customFormat="1" ht="26.25" customHeight="1">
      <c r="B62" s="558" t="s">
        <v>406</v>
      </c>
      <c r="C62" s="46"/>
      <c r="D62" s="111">
        <v>-68602</v>
      </c>
      <c r="E62" s="111">
        <v>-212264</v>
      </c>
      <c r="F62" s="111">
        <v>-55805</v>
      </c>
      <c r="G62" s="111">
        <v>-95476</v>
      </c>
      <c r="H62" s="111">
        <v>-53723</v>
      </c>
      <c r="I62" s="111">
        <v>-5958</v>
      </c>
      <c r="J62" s="111">
        <v>-102597</v>
      </c>
      <c r="K62" s="529">
        <v>-72054</v>
      </c>
      <c r="L62" s="240">
        <v>-36376</v>
      </c>
      <c r="M62" s="290">
        <v>-52737</v>
      </c>
    </row>
    <row r="63" spans="2:13" ht="26.25" customHeight="1">
      <c r="B63" s="560" t="s">
        <v>407</v>
      </c>
      <c r="C63" s="83"/>
      <c r="D63" s="115">
        <v>-5630</v>
      </c>
      <c r="E63" s="115">
        <v>-882</v>
      </c>
      <c r="F63" s="115">
        <v>11921</v>
      </c>
      <c r="G63" s="115">
        <v>3419</v>
      </c>
      <c r="H63" s="115">
        <v>-4289</v>
      </c>
      <c r="I63" s="115">
        <v>-40332</v>
      </c>
      <c r="J63" s="115">
        <v>6825</v>
      </c>
      <c r="K63" s="163">
        <v>-14470</v>
      </c>
      <c r="L63" s="243">
        <v>-923</v>
      </c>
      <c r="M63" s="294">
        <v>11890</v>
      </c>
    </row>
    <row r="64" spans="2:13" ht="26.25" customHeight="1">
      <c r="B64" s="560" t="s">
        <v>408</v>
      </c>
      <c r="C64" s="83"/>
      <c r="D64" s="119">
        <v>85958</v>
      </c>
      <c r="E64" s="119">
        <v>8188</v>
      </c>
      <c r="F64" s="119">
        <v>98426</v>
      </c>
      <c r="G64" s="119">
        <v>-42310</v>
      </c>
      <c r="H64" s="119">
        <v>-91328</v>
      </c>
      <c r="I64" s="119">
        <v>40241</v>
      </c>
      <c r="J64" s="119">
        <v>39890</v>
      </c>
      <c r="K64" s="561">
        <v>-38564</v>
      </c>
      <c r="L64" s="256">
        <v>12012</v>
      </c>
      <c r="M64" s="302">
        <v>-2902</v>
      </c>
    </row>
    <row r="65" spans="2:13" ht="26.25" customHeight="1">
      <c r="B65" s="560" t="s">
        <v>409</v>
      </c>
      <c r="C65" s="83"/>
      <c r="D65" s="119">
        <v>310441</v>
      </c>
      <c r="E65" s="119">
        <v>401240</v>
      </c>
      <c r="F65" s="119">
        <v>409266</v>
      </c>
      <c r="G65" s="119">
        <v>506254</v>
      </c>
      <c r="H65" s="119">
        <v>464273</v>
      </c>
      <c r="I65" s="119">
        <v>373883</v>
      </c>
      <c r="J65" s="119">
        <v>414419</v>
      </c>
      <c r="K65" s="561">
        <v>454262</v>
      </c>
      <c r="L65" s="256">
        <v>415261</v>
      </c>
      <c r="M65" s="302">
        <v>427274</v>
      </c>
    </row>
    <row r="66" spans="2:13" ht="26.25" customHeight="1" thickBot="1">
      <c r="B66" s="562" t="s">
        <v>410</v>
      </c>
      <c r="C66" s="84"/>
      <c r="D66" s="563">
        <v>4840</v>
      </c>
      <c r="E66" s="563">
        <v>-162</v>
      </c>
      <c r="F66" s="563">
        <v>-1438</v>
      </c>
      <c r="G66" s="563">
        <v>329</v>
      </c>
      <c r="H66" s="563">
        <v>939</v>
      </c>
      <c r="I66" s="563">
        <v>294</v>
      </c>
      <c r="J66" s="563">
        <v>-48</v>
      </c>
      <c r="K66" s="564">
        <v>-436</v>
      </c>
      <c r="L66" s="257" t="s">
        <v>22</v>
      </c>
      <c r="M66" s="303" t="s">
        <v>22</v>
      </c>
    </row>
    <row r="67" spans="2:13" ht="26.25" customHeight="1" thickTop="1">
      <c r="B67" s="565" t="s">
        <v>411</v>
      </c>
      <c r="C67" s="82"/>
      <c r="D67" s="120">
        <v>401240</v>
      </c>
      <c r="E67" s="120">
        <v>409266</v>
      </c>
      <c r="F67" s="120">
        <v>506254</v>
      </c>
      <c r="G67" s="120">
        <v>464273</v>
      </c>
      <c r="H67" s="120">
        <v>373883</v>
      </c>
      <c r="I67" s="120">
        <v>414419</v>
      </c>
      <c r="J67" s="120">
        <v>454262</v>
      </c>
      <c r="K67" s="566">
        <v>415261</v>
      </c>
      <c r="L67" s="258">
        <v>427274</v>
      </c>
      <c r="M67" s="304">
        <v>424371</v>
      </c>
    </row>
    <row r="68" spans="2:13" ht="24.75" customHeight="1">
      <c r="B68" s="673" t="s">
        <v>412</v>
      </c>
    </row>
    <row r="69" spans="2:13" ht="24.75" customHeight="1"/>
    <row r="70" spans="2:13" ht="8.25" customHeight="1"/>
    <row r="71" spans="2:13" ht="10.5" customHeight="1"/>
    <row r="72" spans="2:13" ht="10.5" customHeight="1"/>
    <row r="73" spans="2:13" ht="10.5" customHeight="1"/>
  </sheetData>
  <mergeCells count="11">
    <mergeCell ref="B3:C4"/>
    <mergeCell ref="D3:D4"/>
    <mergeCell ref="E3:E4"/>
    <mergeCell ref="F3:F4"/>
    <mergeCell ref="G3:G4"/>
    <mergeCell ref="M3:M4"/>
    <mergeCell ref="H3:H4"/>
    <mergeCell ref="I3:I4"/>
    <mergeCell ref="J3:J4"/>
    <mergeCell ref="K3:K4"/>
    <mergeCell ref="L3:L4"/>
  </mergeCells>
  <phoneticPr fontId="2"/>
  <printOptions horizontalCentered="1"/>
  <pageMargins left="0.39370078740157483" right="0.43307086614173229" top="0.78740157480314965" bottom="0.39370078740157483" header="0.27559055118110237" footer="0.35433070866141736"/>
  <pageSetup paperSize="8" scale="49"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67"/>
  <sheetViews>
    <sheetView showGridLines="0" view="pageBreakPreview" zoomScale="55" zoomScaleNormal="70" zoomScaleSheetLayoutView="55" workbookViewId="0">
      <pane xSplit="3" topLeftCell="D1" activePane="topRight" state="frozen"/>
      <selection pane="topRight"/>
    </sheetView>
  </sheetViews>
  <sheetFormatPr defaultColWidth="9" defaultRowHeight="18"/>
  <cols>
    <col min="1" max="1" width="3.5" style="43" customWidth="1"/>
    <col min="2" max="2" width="2.5" style="43" customWidth="1"/>
    <col min="3" max="3" width="60.5" style="43" customWidth="1"/>
    <col min="4" max="17" width="16.5" style="43" customWidth="1"/>
    <col min="18" max="18" width="15.125" style="1309" customWidth="1"/>
    <col min="19" max="19" width="3.125" style="43" customWidth="1"/>
    <col min="20" max="20" width="14.75" style="43" customWidth="1"/>
    <col min="21" max="21" width="13.875" style="43" customWidth="1"/>
    <col min="22" max="22" width="9" style="43" customWidth="1"/>
    <col min="23" max="24" width="9" style="43"/>
    <col min="25" max="25" width="18.375" style="43" customWidth="1"/>
    <col min="26" max="16384" width="9" style="43"/>
  </cols>
  <sheetData>
    <row r="1" spans="1:18" ht="22.5" customHeight="1">
      <c r="A1" s="51" t="s">
        <v>413</v>
      </c>
      <c r="B1" s="51"/>
      <c r="D1" s="1078"/>
      <c r="F1" s="1078"/>
      <c r="G1" s="1078"/>
      <c r="H1" s="1078"/>
      <c r="I1" s="1078"/>
      <c r="J1" s="1078"/>
      <c r="K1" s="1078"/>
      <c r="N1" s="655"/>
      <c r="O1" s="655"/>
      <c r="P1" s="655"/>
      <c r="R1" s="1308" t="s">
        <v>226</v>
      </c>
    </row>
    <row r="2" spans="1:18" ht="7.5" customHeight="1">
      <c r="B2" s="44"/>
      <c r="I2" s="594"/>
    </row>
    <row r="3" spans="1:18" s="45" customFormat="1" ht="15.75" customHeight="1">
      <c r="B3" s="1371"/>
      <c r="C3" s="1377"/>
      <c r="D3" s="1369" t="s">
        <v>97</v>
      </c>
      <c r="E3" s="1380" t="s">
        <v>11</v>
      </c>
      <c r="F3" s="1381" t="s">
        <v>149</v>
      </c>
      <c r="G3" s="1381" t="s">
        <v>150</v>
      </c>
      <c r="H3" s="1381" t="s">
        <v>151</v>
      </c>
      <c r="I3" s="1378" t="s">
        <v>212</v>
      </c>
      <c r="J3" s="1378" t="s">
        <v>227</v>
      </c>
      <c r="K3" s="1380" t="s">
        <v>154</v>
      </c>
      <c r="L3" s="1380" t="s">
        <v>228</v>
      </c>
      <c r="M3" s="1380" t="s">
        <v>229</v>
      </c>
      <c r="N3" s="1381" t="s">
        <v>414</v>
      </c>
      <c r="O3" s="1381" t="s">
        <v>240</v>
      </c>
      <c r="P3" s="1381" t="s">
        <v>241</v>
      </c>
      <c r="Q3" s="1381" t="s">
        <v>669</v>
      </c>
      <c r="R3" s="1363" t="s">
        <v>702</v>
      </c>
    </row>
    <row r="4" spans="1:18" s="45" customFormat="1" ht="21.75" customHeight="1">
      <c r="B4" s="1373"/>
      <c r="C4" s="1374"/>
      <c r="D4" s="1370"/>
      <c r="E4" s="1366"/>
      <c r="F4" s="1370"/>
      <c r="G4" s="1370"/>
      <c r="H4" s="1370"/>
      <c r="I4" s="1382"/>
      <c r="J4" s="1379"/>
      <c r="K4" s="1366"/>
      <c r="L4" s="1366"/>
      <c r="M4" s="1366"/>
      <c r="N4" s="1370"/>
      <c r="O4" s="1370"/>
      <c r="P4" s="1370"/>
      <c r="Q4" s="1370"/>
      <c r="R4" s="1364"/>
    </row>
    <row r="5" spans="1:18" ht="25.5" customHeight="1">
      <c r="B5" s="306" t="s">
        <v>415</v>
      </c>
      <c r="C5" s="23"/>
      <c r="D5" s="252"/>
      <c r="E5" s="95"/>
      <c r="F5" s="252"/>
      <c r="G5" s="252"/>
      <c r="H5" s="252"/>
      <c r="I5" s="95"/>
      <c r="J5" s="252"/>
      <c r="K5" s="95"/>
      <c r="L5" s="662"/>
      <c r="M5" s="676"/>
      <c r="N5" s="676"/>
      <c r="O5" s="676"/>
      <c r="P5" s="676"/>
      <c r="Q5" s="676"/>
      <c r="R5" s="1123"/>
    </row>
    <row r="6" spans="1:18" ht="24" customHeight="1">
      <c r="B6" s="74"/>
      <c r="C6" s="307" t="s">
        <v>416</v>
      </c>
      <c r="D6" s="237">
        <v>1722</v>
      </c>
      <c r="E6" s="108">
        <v>16993</v>
      </c>
      <c r="F6" s="237">
        <v>32083</v>
      </c>
      <c r="G6" s="237">
        <v>37650</v>
      </c>
      <c r="H6" s="237">
        <v>36486</v>
      </c>
      <c r="I6" s="108">
        <v>44075</v>
      </c>
      <c r="J6" s="237">
        <v>61694</v>
      </c>
      <c r="K6" s="108">
        <v>75219</v>
      </c>
      <c r="L6" s="108">
        <v>64573</v>
      </c>
      <c r="M6" s="237">
        <v>29417</v>
      </c>
      <c r="N6" s="237">
        <v>85471</v>
      </c>
      <c r="O6" s="237">
        <v>115824</v>
      </c>
      <c r="P6" s="237">
        <v>103060</v>
      </c>
      <c r="Q6" s="237">
        <v>114199</v>
      </c>
      <c r="R6" s="287">
        <v>47027</v>
      </c>
    </row>
    <row r="7" spans="1:18" ht="24" customHeight="1">
      <c r="B7" s="74"/>
      <c r="C7" s="308" t="s">
        <v>417</v>
      </c>
      <c r="D7" s="238">
        <v>29529</v>
      </c>
      <c r="E7" s="109">
        <v>31047</v>
      </c>
      <c r="F7" s="238">
        <v>36100</v>
      </c>
      <c r="G7" s="238">
        <v>31683</v>
      </c>
      <c r="H7" s="238">
        <v>30059</v>
      </c>
      <c r="I7" s="109">
        <v>23442</v>
      </c>
      <c r="J7" s="238">
        <v>23067</v>
      </c>
      <c r="K7" s="109">
        <v>21297</v>
      </c>
      <c r="L7" s="109">
        <v>33106</v>
      </c>
      <c r="M7" s="238">
        <v>31850</v>
      </c>
      <c r="N7" s="238">
        <v>34279</v>
      </c>
      <c r="O7" s="238">
        <v>39907</v>
      </c>
      <c r="P7" s="238">
        <v>42034</v>
      </c>
      <c r="Q7" s="238">
        <v>44133</v>
      </c>
      <c r="R7" s="288">
        <v>24781</v>
      </c>
    </row>
    <row r="8" spans="1:18" ht="24" customHeight="1">
      <c r="B8" s="74"/>
      <c r="C8" s="309" t="s">
        <v>418</v>
      </c>
      <c r="D8" s="238">
        <v>3190</v>
      </c>
      <c r="E8" s="109">
        <v>11549</v>
      </c>
      <c r="F8" s="238">
        <v>19461</v>
      </c>
      <c r="G8" s="238">
        <v>17446</v>
      </c>
      <c r="H8" s="238">
        <v>24051</v>
      </c>
      <c r="I8" s="109">
        <v>4618</v>
      </c>
      <c r="J8" s="238">
        <v>4402</v>
      </c>
      <c r="K8" s="109">
        <v>509</v>
      </c>
      <c r="L8" s="109">
        <v>2833</v>
      </c>
      <c r="M8" s="238">
        <v>5470</v>
      </c>
      <c r="N8" s="961">
        <v>2637</v>
      </c>
      <c r="O8" s="961">
        <v>14338</v>
      </c>
      <c r="P8" s="961">
        <v>4983</v>
      </c>
      <c r="Q8" s="961">
        <v>918</v>
      </c>
      <c r="R8" s="1124">
        <v>210</v>
      </c>
    </row>
    <row r="9" spans="1:18" ht="24" customHeight="1">
      <c r="B9" s="74"/>
      <c r="C9" s="309" t="s">
        <v>419</v>
      </c>
      <c r="D9" s="238">
        <v>15311</v>
      </c>
      <c r="E9" s="109">
        <v>13225</v>
      </c>
      <c r="F9" s="238">
        <v>10641</v>
      </c>
      <c r="G9" s="238">
        <v>9579</v>
      </c>
      <c r="H9" s="238">
        <v>8136</v>
      </c>
      <c r="I9" s="109">
        <v>6337</v>
      </c>
      <c r="J9" s="238">
        <v>4552</v>
      </c>
      <c r="K9" s="109">
        <v>2895</v>
      </c>
      <c r="L9" s="109">
        <v>4162</v>
      </c>
      <c r="M9" s="238">
        <v>3268</v>
      </c>
      <c r="N9" s="238">
        <v>-2106</v>
      </c>
      <c r="O9" s="238">
        <v>-188</v>
      </c>
      <c r="P9" s="238">
        <v>5848</v>
      </c>
      <c r="Q9" s="238">
        <v>3522</v>
      </c>
      <c r="R9" s="288">
        <v>2098</v>
      </c>
    </row>
    <row r="10" spans="1:18" ht="24" customHeight="1">
      <c r="B10" s="74"/>
      <c r="C10" s="309" t="s">
        <v>420</v>
      </c>
      <c r="D10" s="238">
        <v>-16296</v>
      </c>
      <c r="E10" s="109">
        <v>-15784</v>
      </c>
      <c r="F10" s="238">
        <v>-30979</v>
      </c>
      <c r="G10" s="238">
        <v>-28613</v>
      </c>
      <c r="H10" s="238">
        <v>-23163</v>
      </c>
      <c r="I10" s="109">
        <v>-12673</v>
      </c>
      <c r="J10" s="238">
        <v>-25057</v>
      </c>
      <c r="K10" s="109">
        <v>-27779</v>
      </c>
      <c r="L10" s="109">
        <v>-24908</v>
      </c>
      <c r="M10" s="238">
        <v>-14786</v>
      </c>
      <c r="N10" s="238">
        <v>-37968</v>
      </c>
      <c r="O10" s="238">
        <v>-27282</v>
      </c>
      <c r="P10" s="238">
        <v>-43615</v>
      </c>
      <c r="Q10" s="238">
        <v>-49627</v>
      </c>
      <c r="R10" s="288">
        <v>-20938</v>
      </c>
    </row>
    <row r="11" spans="1:18" ht="24" customHeight="1">
      <c r="B11" s="74"/>
      <c r="C11" s="310" t="s">
        <v>421</v>
      </c>
      <c r="D11" s="238">
        <v>-1839</v>
      </c>
      <c r="E11" s="109">
        <v>-2209</v>
      </c>
      <c r="F11" s="238">
        <v>-6132</v>
      </c>
      <c r="G11" s="238">
        <v>-1058</v>
      </c>
      <c r="H11" s="238">
        <v>-1498</v>
      </c>
      <c r="I11" s="109">
        <v>-4797</v>
      </c>
      <c r="J11" s="238">
        <v>324</v>
      </c>
      <c r="K11" s="109">
        <v>-1764</v>
      </c>
      <c r="L11" s="109">
        <v>-10274</v>
      </c>
      <c r="M11" s="238">
        <v>-2860</v>
      </c>
      <c r="N11" s="238">
        <v>-6702</v>
      </c>
      <c r="O11" s="238">
        <v>-2197</v>
      </c>
      <c r="P11" s="238">
        <v>-2077</v>
      </c>
      <c r="Q11" s="238">
        <v>531</v>
      </c>
      <c r="R11" s="288">
        <v>280</v>
      </c>
    </row>
    <row r="12" spans="1:18" ht="24" customHeight="1">
      <c r="B12" s="74"/>
      <c r="C12" s="311" t="s">
        <v>422</v>
      </c>
      <c r="D12" s="238">
        <v>56735</v>
      </c>
      <c r="E12" s="109">
        <v>11058</v>
      </c>
      <c r="F12" s="238">
        <v>11949</v>
      </c>
      <c r="G12" s="238">
        <v>14933</v>
      </c>
      <c r="H12" s="238">
        <v>7782</v>
      </c>
      <c r="I12" s="109">
        <v>13879</v>
      </c>
      <c r="J12" s="238">
        <v>18648</v>
      </c>
      <c r="K12" s="109">
        <v>19662</v>
      </c>
      <c r="L12" s="109">
        <v>10954</v>
      </c>
      <c r="M12" s="238">
        <v>8002</v>
      </c>
      <c r="N12" s="238">
        <v>31824</v>
      </c>
      <c r="O12" s="238">
        <v>39211</v>
      </c>
      <c r="P12" s="238">
        <v>22437</v>
      </c>
      <c r="Q12" s="238">
        <v>21101</v>
      </c>
      <c r="R12" s="288">
        <v>6763</v>
      </c>
    </row>
    <row r="13" spans="1:18" ht="24" customHeight="1">
      <c r="B13" s="74"/>
      <c r="C13" s="307" t="s">
        <v>423</v>
      </c>
      <c r="D13" s="238">
        <v>-8089</v>
      </c>
      <c r="E13" s="109">
        <v>40625</v>
      </c>
      <c r="F13" s="238">
        <v>4226</v>
      </c>
      <c r="G13" s="238">
        <v>-18583</v>
      </c>
      <c r="H13" s="238">
        <v>55835</v>
      </c>
      <c r="I13" s="109">
        <v>-60463</v>
      </c>
      <c r="J13" s="238">
        <v>7980</v>
      </c>
      <c r="K13" s="109">
        <v>77093</v>
      </c>
      <c r="L13" s="109">
        <v>66718</v>
      </c>
      <c r="M13" s="238">
        <v>1162</v>
      </c>
      <c r="N13" s="238">
        <v>-96092</v>
      </c>
      <c r="O13" s="238">
        <v>22129</v>
      </c>
      <c r="P13" s="238">
        <v>-57489</v>
      </c>
      <c r="Q13" s="238">
        <v>-55792</v>
      </c>
      <c r="R13" s="288">
        <v>-4631</v>
      </c>
    </row>
    <row r="14" spans="1:18" ht="24" customHeight="1">
      <c r="B14" s="74"/>
      <c r="C14" s="308" t="s">
        <v>424</v>
      </c>
      <c r="D14" s="238">
        <v>-16765</v>
      </c>
      <c r="E14" s="109">
        <v>-709</v>
      </c>
      <c r="F14" s="238">
        <v>-6151</v>
      </c>
      <c r="G14" s="238">
        <v>31396</v>
      </c>
      <c r="H14" s="238">
        <v>28270</v>
      </c>
      <c r="I14" s="109">
        <v>-31853</v>
      </c>
      <c r="J14" s="238">
        <v>-118303</v>
      </c>
      <c r="K14" s="109">
        <v>-39968</v>
      </c>
      <c r="L14" s="109">
        <v>901</v>
      </c>
      <c r="M14" s="238">
        <v>29878</v>
      </c>
      <c r="N14" s="238">
        <v>-26026</v>
      </c>
      <c r="O14" s="238">
        <v>-41710</v>
      </c>
      <c r="P14" s="238">
        <v>48044</v>
      </c>
      <c r="Q14" s="238">
        <v>11977</v>
      </c>
      <c r="R14" s="288">
        <v>-17995</v>
      </c>
    </row>
    <row r="15" spans="1:18" ht="24" customHeight="1">
      <c r="B15" s="74"/>
      <c r="C15" s="307" t="s">
        <v>425</v>
      </c>
      <c r="D15" s="238">
        <v>35373</v>
      </c>
      <c r="E15" s="109">
        <v>-30116</v>
      </c>
      <c r="F15" s="238">
        <v>-10640</v>
      </c>
      <c r="G15" s="238">
        <v>-27908</v>
      </c>
      <c r="H15" s="238">
        <v>-43767</v>
      </c>
      <c r="I15" s="109">
        <v>40158</v>
      </c>
      <c r="J15" s="238">
        <v>166218</v>
      </c>
      <c r="K15" s="109">
        <v>-74708</v>
      </c>
      <c r="L15" s="109">
        <v>-94951</v>
      </c>
      <c r="M15" s="238">
        <v>-14948</v>
      </c>
      <c r="N15" s="238">
        <v>52031</v>
      </c>
      <c r="O15" s="238">
        <v>26246</v>
      </c>
      <c r="P15" s="238">
        <v>36020</v>
      </c>
      <c r="Q15" s="238">
        <v>-65296</v>
      </c>
      <c r="R15" s="288">
        <v>13889</v>
      </c>
    </row>
    <row r="16" spans="1:18" ht="24" customHeight="1">
      <c r="B16" s="74"/>
      <c r="C16" s="547" t="s">
        <v>426</v>
      </c>
      <c r="D16" s="961" t="s">
        <v>427</v>
      </c>
      <c r="E16" s="961" t="s">
        <v>427</v>
      </c>
      <c r="F16" s="961" t="s">
        <v>427</v>
      </c>
      <c r="G16" s="961" t="s">
        <v>427</v>
      </c>
      <c r="H16" s="961" t="s">
        <v>427</v>
      </c>
      <c r="I16" s="961" t="s">
        <v>427</v>
      </c>
      <c r="J16" s="961" t="s">
        <v>427</v>
      </c>
      <c r="K16" s="109">
        <v>54962</v>
      </c>
      <c r="L16" s="109">
        <v>-12389</v>
      </c>
      <c r="M16" s="238">
        <v>8696</v>
      </c>
      <c r="N16" s="238">
        <v>6950</v>
      </c>
      <c r="O16" s="238">
        <v>21684</v>
      </c>
      <c r="P16" s="238">
        <v>-22434</v>
      </c>
      <c r="Q16" s="238">
        <v>-36615</v>
      </c>
      <c r="R16" s="288">
        <v>-17831</v>
      </c>
    </row>
    <row r="17" spans="2:26" ht="24" customHeight="1">
      <c r="B17" s="74"/>
      <c r="C17" s="309" t="s">
        <v>428</v>
      </c>
      <c r="D17" s="238">
        <v>455</v>
      </c>
      <c r="E17" s="109">
        <v>985</v>
      </c>
      <c r="F17" s="238">
        <v>390</v>
      </c>
      <c r="G17" s="238">
        <v>674</v>
      </c>
      <c r="H17" s="238">
        <v>320</v>
      </c>
      <c r="I17" s="109">
        <v>-1409</v>
      </c>
      <c r="J17" s="238">
        <v>430</v>
      </c>
      <c r="K17" s="109">
        <v>-179</v>
      </c>
      <c r="L17" s="109">
        <v>-628</v>
      </c>
      <c r="M17" s="238">
        <v>-17</v>
      </c>
      <c r="N17" s="238">
        <v>-495</v>
      </c>
      <c r="O17" s="238">
        <v>-515</v>
      </c>
      <c r="P17" s="238">
        <v>7</v>
      </c>
      <c r="Q17" s="238">
        <v>-212</v>
      </c>
      <c r="R17" s="288">
        <v>-476</v>
      </c>
    </row>
    <row r="18" spans="2:26" ht="24" customHeight="1">
      <c r="B18" s="75"/>
      <c r="C18" s="312" t="s">
        <v>429</v>
      </c>
      <c r="D18" s="239">
        <v>11224</v>
      </c>
      <c r="E18" s="110">
        <v>-1839</v>
      </c>
      <c r="F18" s="239">
        <v>-1451</v>
      </c>
      <c r="G18" s="239">
        <v>-19792</v>
      </c>
      <c r="H18" s="239">
        <v>-15528</v>
      </c>
      <c r="I18" s="110">
        <v>-7611</v>
      </c>
      <c r="J18" s="239">
        <v>-36381</v>
      </c>
      <c r="K18" s="110">
        <v>-543</v>
      </c>
      <c r="L18" s="110">
        <v>-2241</v>
      </c>
      <c r="M18" s="239">
        <v>-122</v>
      </c>
      <c r="N18" s="239">
        <v>14486</v>
      </c>
      <c r="O18" s="239">
        <v>-20343</v>
      </c>
      <c r="P18" s="239">
        <v>-9378</v>
      </c>
      <c r="Q18" s="239">
        <v>-16831</v>
      </c>
      <c r="R18" s="289">
        <v>-6501</v>
      </c>
    </row>
    <row r="19" spans="2:26" ht="24" customHeight="1">
      <c r="B19" s="75"/>
      <c r="C19" s="22" t="s">
        <v>430</v>
      </c>
      <c r="D19" s="253">
        <v>110550</v>
      </c>
      <c r="E19" s="172">
        <v>74825</v>
      </c>
      <c r="F19" s="253">
        <v>59498</v>
      </c>
      <c r="G19" s="253">
        <v>47408</v>
      </c>
      <c r="H19" s="253">
        <v>106986</v>
      </c>
      <c r="I19" s="172">
        <v>13702</v>
      </c>
      <c r="J19" s="253">
        <v>107578</v>
      </c>
      <c r="K19" s="172">
        <v>106696</v>
      </c>
      <c r="L19" s="172">
        <v>37857</v>
      </c>
      <c r="M19" s="253">
        <v>85013</v>
      </c>
      <c r="N19" s="253">
        <v>58288</v>
      </c>
      <c r="O19" s="253">
        <v>187105</v>
      </c>
      <c r="P19" s="253">
        <v>127440</v>
      </c>
      <c r="Q19" s="253">
        <v>-27991</v>
      </c>
      <c r="R19" s="299">
        <v>26675</v>
      </c>
    </row>
    <row r="20" spans="2:26" ht="24" customHeight="1">
      <c r="B20" s="74"/>
      <c r="C20" s="23" t="s">
        <v>431</v>
      </c>
      <c r="D20" s="243">
        <v>5583</v>
      </c>
      <c r="E20" s="115">
        <v>5082</v>
      </c>
      <c r="F20" s="243">
        <v>5225</v>
      </c>
      <c r="G20" s="243">
        <v>4709</v>
      </c>
      <c r="H20" s="243">
        <v>3785</v>
      </c>
      <c r="I20" s="115">
        <v>3496</v>
      </c>
      <c r="J20" s="243">
        <v>4248</v>
      </c>
      <c r="K20" s="115">
        <v>5163</v>
      </c>
      <c r="L20" s="115">
        <v>4362</v>
      </c>
      <c r="M20" s="243">
        <v>3365</v>
      </c>
      <c r="N20" s="243">
        <v>12142</v>
      </c>
      <c r="O20" s="243">
        <v>13142</v>
      </c>
      <c r="P20" s="243">
        <v>11053</v>
      </c>
      <c r="Q20" s="243">
        <v>13530</v>
      </c>
      <c r="R20" s="294">
        <v>4723</v>
      </c>
    </row>
    <row r="21" spans="2:26" ht="24" customHeight="1">
      <c r="B21" s="74"/>
      <c r="C21" s="308" t="s">
        <v>432</v>
      </c>
      <c r="D21" s="238">
        <v>12457</v>
      </c>
      <c r="E21" s="109">
        <v>13777</v>
      </c>
      <c r="F21" s="238">
        <v>16424</v>
      </c>
      <c r="G21" s="238">
        <v>18439</v>
      </c>
      <c r="H21" s="238">
        <v>20326</v>
      </c>
      <c r="I21" s="109">
        <v>12818</v>
      </c>
      <c r="J21" s="238">
        <v>17735</v>
      </c>
      <c r="K21" s="109">
        <v>23951</v>
      </c>
      <c r="L21" s="109">
        <v>26194</v>
      </c>
      <c r="M21" s="238">
        <v>18198</v>
      </c>
      <c r="N21" s="238">
        <v>17799</v>
      </c>
      <c r="O21" s="238">
        <v>37965</v>
      </c>
      <c r="P21" s="238">
        <v>40759</v>
      </c>
      <c r="Q21" s="238">
        <v>35974</v>
      </c>
      <c r="R21" s="288">
        <v>24260</v>
      </c>
    </row>
    <row r="22" spans="2:26" ht="24" customHeight="1">
      <c r="B22" s="74"/>
      <c r="C22" s="308" t="s">
        <v>433</v>
      </c>
      <c r="D22" s="238">
        <v>-24217</v>
      </c>
      <c r="E22" s="109">
        <v>-21840</v>
      </c>
      <c r="F22" s="238">
        <v>-20308</v>
      </c>
      <c r="G22" s="238">
        <v>-19261</v>
      </c>
      <c r="H22" s="238">
        <v>-16746</v>
      </c>
      <c r="I22" s="109">
        <v>-14872</v>
      </c>
      <c r="J22" s="238">
        <v>-14814</v>
      </c>
      <c r="K22" s="109">
        <v>-15138</v>
      </c>
      <c r="L22" s="109">
        <v>-14370</v>
      </c>
      <c r="M22" s="238">
        <v>-12199</v>
      </c>
      <c r="N22" s="238">
        <v>-11961</v>
      </c>
      <c r="O22" s="238">
        <v>-18495</v>
      </c>
      <c r="P22" s="238">
        <v>-26092</v>
      </c>
      <c r="Q22" s="238">
        <v>-26161</v>
      </c>
      <c r="R22" s="288">
        <v>-14109</v>
      </c>
    </row>
    <row r="23" spans="2:26" ht="24" customHeight="1">
      <c r="B23" s="74"/>
      <c r="C23" s="311" t="s">
        <v>434</v>
      </c>
      <c r="D23" s="109">
        <v>-15650</v>
      </c>
      <c r="E23" s="109">
        <v>-16722</v>
      </c>
      <c r="F23" s="238">
        <v>-13842</v>
      </c>
      <c r="G23" s="238">
        <v>-12186</v>
      </c>
      <c r="H23" s="238">
        <v>-14412</v>
      </c>
      <c r="I23" s="109">
        <v>-14287</v>
      </c>
      <c r="J23" s="238">
        <v>-15935</v>
      </c>
      <c r="K23" s="109">
        <v>-24197</v>
      </c>
      <c r="L23" s="109">
        <v>-13533</v>
      </c>
      <c r="M23" s="238">
        <v>-9405</v>
      </c>
      <c r="N23" s="238">
        <v>-11184</v>
      </c>
      <c r="O23" s="238">
        <v>-48078</v>
      </c>
      <c r="P23" s="238">
        <v>-40973</v>
      </c>
      <c r="Q23" s="238">
        <v>-12039</v>
      </c>
      <c r="R23" s="288">
        <v>-10209</v>
      </c>
    </row>
    <row r="24" spans="2:26" s="47" customFormat="1" ht="25.5" customHeight="1">
      <c r="B24" s="76" t="s">
        <v>435</v>
      </c>
      <c r="C24" s="46"/>
      <c r="D24" s="240">
        <v>88723</v>
      </c>
      <c r="E24" s="111">
        <v>55124</v>
      </c>
      <c r="F24" s="240">
        <v>46997</v>
      </c>
      <c r="G24" s="240">
        <v>39109</v>
      </c>
      <c r="H24" s="240">
        <v>99939</v>
      </c>
      <c r="I24" s="111">
        <v>857</v>
      </c>
      <c r="J24" s="240">
        <v>98812</v>
      </c>
      <c r="K24" s="111">
        <v>96476</v>
      </c>
      <c r="L24" s="111">
        <v>40510</v>
      </c>
      <c r="M24" s="240">
        <v>84972</v>
      </c>
      <c r="N24" s="240">
        <v>65084</v>
      </c>
      <c r="O24" s="240">
        <v>171639</v>
      </c>
      <c r="P24" s="240">
        <v>112187</v>
      </c>
      <c r="Q24" s="240">
        <v>-16688</v>
      </c>
      <c r="R24" s="290">
        <v>31339</v>
      </c>
      <c r="T24" s="47" t="s">
        <v>705</v>
      </c>
      <c r="U24" s="1203"/>
      <c r="V24" s="1203"/>
      <c r="W24" s="1203"/>
      <c r="X24" s="1203"/>
      <c r="Y24" s="1203"/>
    </row>
    <row r="25" spans="2:26" ht="36" customHeight="1">
      <c r="B25" s="306" t="s">
        <v>436</v>
      </c>
      <c r="C25" s="23"/>
      <c r="D25" s="243"/>
      <c r="E25" s="115"/>
      <c r="F25" s="243"/>
      <c r="G25" s="243"/>
      <c r="H25" s="243"/>
      <c r="I25" s="115"/>
      <c r="J25" s="243"/>
      <c r="K25" s="115"/>
      <c r="L25" s="115"/>
      <c r="M25" s="243"/>
      <c r="N25" s="257"/>
      <c r="O25" s="257"/>
      <c r="P25" s="257"/>
      <c r="Q25" s="1150"/>
      <c r="R25" s="1125"/>
      <c r="T25" s="1204" t="s">
        <v>708</v>
      </c>
      <c r="U25" s="1205"/>
      <c r="V25" s="1205"/>
      <c r="W25" s="1205"/>
      <c r="X25" s="1205"/>
      <c r="Y25" s="1205"/>
      <c r="Z25" s="1206"/>
    </row>
    <row r="26" spans="2:26" ht="24" customHeight="1">
      <c r="B26" s="74"/>
      <c r="C26" s="308" t="s">
        <v>437</v>
      </c>
      <c r="D26" s="238">
        <v>-34101</v>
      </c>
      <c r="E26" s="109">
        <v>-29473</v>
      </c>
      <c r="F26" s="238">
        <v>-23579</v>
      </c>
      <c r="G26" s="238">
        <v>-31258</v>
      </c>
      <c r="H26" s="238">
        <v>-31943</v>
      </c>
      <c r="I26" s="109">
        <v>-31830</v>
      </c>
      <c r="J26" s="238">
        <v>-29590</v>
      </c>
      <c r="K26" s="109">
        <v>-30832</v>
      </c>
      <c r="L26" s="663">
        <v>-24665</v>
      </c>
      <c r="M26" s="842">
        <v>-23889</v>
      </c>
      <c r="N26" s="842">
        <v>-18370</v>
      </c>
      <c r="O26" s="842">
        <v>-25684</v>
      </c>
      <c r="P26" s="842">
        <v>-27093</v>
      </c>
      <c r="Q26" s="842">
        <v>-43364</v>
      </c>
      <c r="R26" s="1310">
        <v>-21563</v>
      </c>
      <c r="T26" s="1209"/>
      <c r="U26" s="1207"/>
      <c r="V26" s="1207"/>
      <c r="W26" s="1207"/>
      <c r="X26" s="1207"/>
      <c r="Y26" s="1207"/>
      <c r="Z26" s="1208"/>
    </row>
    <row r="27" spans="2:26" ht="24" customHeight="1">
      <c r="B27" s="74"/>
      <c r="C27" s="308" t="s">
        <v>438</v>
      </c>
      <c r="D27" s="238">
        <v>12655</v>
      </c>
      <c r="E27" s="109">
        <v>14384</v>
      </c>
      <c r="F27" s="238">
        <v>13578</v>
      </c>
      <c r="G27" s="238">
        <v>767</v>
      </c>
      <c r="H27" s="238">
        <v>11846</v>
      </c>
      <c r="I27" s="109">
        <v>8340</v>
      </c>
      <c r="J27" s="238">
        <v>590</v>
      </c>
      <c r="K27" s="109">
        <v>5963</v>
      </c>
      <c r="L27" s="109">
        <v>9009</v>
      </c>
      <c r="M27" s="238">
        <v>12084</v>
      </c>
      <c r="N27" s="238">
        <v>10287</v>
      </c>
      <c r="O27" s="238">
        <v>6785</v>
      </c>
      <c r="P27" s="238">
        <v>4327</v>
      </c>
      <c r="Q27" s="238">
        <v>4099</v>
      </c>
      <c r="R27" s="288">
        <v>427</v>
      </c>
      <c r="T27" s="1209"/>
      <c r="U27" s="1207"/>
      <c r="V27" s="1207"/>
      <c r="W27" s="1207"/>
      <c r="X27" s="1207"/>
      <c r="Y27" s="1207"/>
      <c r="Z27" s="1208"/>
    </row>
    <row r="28" spans="2:26" ht="24" customHeight="1">
      <c r="B28" s="74"/>
      <c r="C28" s="308" t="s">
        <v>439</v>
      </c>
      <c r="D28" s="238">
        <v>-6978</v>
      </c>
      <c r="E28" s="109">
        <v>-8310</v>
      </c>
      <c r="F28" s="238">
        <v>-4522</v>
      </c>
      <c r="G28" s="238">
        <v>-3566</v>
      </c>
      <c r="H28" s="238">
        <v>-3061</v>
      </c>
      <c r="I28" s="109">
        <v>-2219</v>
      </c>
      <c r="J28" s="238">
        <v>-2310</v>
      </c>
      <c r="K28" s="109">
        <v>-7113</v>
      </c>
      <c r="L28" s="109">
        <v>-6903</v>
      </c>
      <c r="M28" s="238">
        <v>-6774</v>
      </c>
      <c r="N28" s="238">
        <v>-8700</v>
      </c>
      <c r="O28" s="238">
        <v>-12579</v>
      </c>
      <c r="P28" s="238">
        <v>-4122</v>
      </c>
      <c r="Q28" s="238">
        <v>-3540</v>
      </c>
      <c r="R28" s="288">
        <v>-2753</v>
      </c>
      <c r="T28" s="1209"/>
      <c r="U28" s="1207"/>
      <c r="V28" s="1207"/>
      <c r="W28" s="1207"/>
      <c r="X28" s="1207"/>
      <c r="Y28" s="1207"/>
      <c r="Z28" s="1208"/>
    </row>
    <row r="29" spans="2:26" ht="24" customHeight="1">
      <c r="B29" s="74"/>
      <c r="C29" s="548" t="s">
        <v>440</v>
      </c>
      <c r="D29" s="238">
        <v>2646</v>
      </c>
      <c r="E29" s="109">
        <v>3400</v>
      </c>
      <c r="F29" s="238">
        <v>-1706</v>
      </c>
      <c r="G29" s="238">
        <v>2470</v>
      </c>
      <c r="H29" s="238">
        <v>1083</v>
      </c>
      <c r="I29" s="109">
        <v>-4408</v>
      </c>
      <c r="J29" s="238">
        <v>2115</v>
      </c>
      <c r="K29" s="109">
        <v>5899</v>
      </c>
      <c r="L29" s="109">
        <v>-391</v>
      </c>
      <c r="M29" s="238">
        <v>278</v>
      </c>
      <c r="N29" s="238">
        <v>1430</v>
      </c>
      <c r="O29" s="238">
        <v>146</v>
      </c>
      <c r="P29" s="238">
        <v>1071</v>
      </c>
      <c r="Q29" s="238">
        <v>-6</v>
      </c>
      <c r="R29" s="288">
        <v>-1383</v>
      </c>
      <c r="T29" s="1209"/>
      <c r="U29" s="1207"/>
      <c r="V29" s="1207"/>
      <c r="W29" s="1207"/>
      <c r="X29" s="1207"/>
      <c r="Y29" s="1207"/>
      <c r="Z29" s="1208"/>
    </row>
    <row r="30" spans="2:26" ht="24" customHeight="1">
      <c r="B30" s="74"/>
      <c r="C30" s="308" t="s">
        <v>441</v>
      </c>
      <c r="D30" s="238">
        <v>-13492</v>
      </c>
      <c r="E30" s="109">
        <v>-11704</v>
      </c>
      <c r="F30" s="238">
        <v>-3423</v>
      </c>
      <c r="G30" s="238">
        <v>-4174</v>
      </c>
      <c r="H30" s="238">
        <v>-4157</v>
      </c>
      <c r="I30" s="109">
        <v>-3867</v>
      </c>
      <c r="J30" s="238">
        <v>-32312</v>
      </c>
      <c r="K30" s="109">
        <v>-7802</v>
      </c>
      <c r="L30" s="109">
        <v>-251</v>
      </c>
      <c r="M30" s="238">
        <v>-4</v>
      </c>
      <c r="N30" s="238">
        <v>-10360</v>
      </c>
      <c r="O30" s="238">
        <v>-688</v>
      </c>
      <c r="P30" s="238">
        <v>-9812</v>
      </c>
      <c r="Q30" s="238">
        <v>-8735</v>
      </c>
      <c r="R30" s="288">
        <v>-467</v>
      </c>
      <c r="T30" s="1209"/>
      <c r="U30" s="1207"/>
      <c r="V30" s="1207"/>
      <c r="W30" s="1207"/>
      <c r="X30" s="1207"/>
      <c r="Y30" s="1207"/>
      <c r="Z30" s="1208"/>
    </row>
    <row r="31" spans="2:26" ht="24" customHeight="1">
      <c r="B31" s="74"/>
      <c r="C31" s="308" t="s">
        <v>442</v>
      </c>
      <c r="D31" s="238">
        <v>969</v>
      </c>
      <c r="E31" s="109">
        <v>2399</v>
      </c>
      <c r="F31" s="238">
        <v>5202</v>
      </c>
      <c r="G31" s="238">
        <v>1165</v>
      </c>
      <c r="H31" s="238">
        <v>1919</v>
      </c>
      <c r="I31" s="109">
        <v>1232</v>
      </c>
      <c r="J31" s="238">
        <v>10826</v>
      </c>
      <c r="K31" s="109">
        <v>7740</v>
      </c>
      <c r="L31" s="109">
        <v>1943</v>
      </c>
      <c r="M31" s="238">
        <v>1162</v>
      </c>
      <c r="N31" s="238">
        <v>6219</v>
      </c>
      <c r="O31" s="238">
        <v>1635</v>
      </c>
      <c r="P31" s="238">
        <v>5239</v>
      </c>
      <c r="Q31" s="238">
        <v>4055</v>
      </c>
      <c r="R31" s="288">
        <v>1065</v>
      </c>
      <c r="T31" s="1209"/>
      <c r="U31" s="1207"/>
      <c r="V31" s="1207"/>
      <c r="W31" s="1207"/>
      <c r="X31" s="1207"/>
      <c r="Y31" s="1207"/>
      <c r="Z31" s="1208"/>
    </row>
    <row r="32" spans="2:26" ht="24" customHeight="1">
      <c r="B32" s="74"/>
      <c r="C32" s="308" t="s">
        <v>443</v>
      </c>
      <c r="D32" s="238">
        <v>-2340</v>
      </c>
      <c r="E32" s="109">
        <v>-5624</v>
      </c>
      <c r="F32" s="238">
        <v>-7024</v>
      </c>
      <c r="G32" s="238">
        <v>-5222</v>
      </c>
      <c r="H32" s="238">
        <v>-9100</v>
      </c>
      <c r="I32" s="109">
        <v>-5408</v>
      </c>
      <c r="J32" s="238">
        <v>-20227</v>
      </c>
      <c r="K32" s="109">
        <v>-3753</v>
      </c>
      <c r="L32" s="109">
        <v>-4809</v>
      </c>
      <c r="M32" s="238">
        <v>-4349</v>
      </c>
      <c r="N32" s="238">
        <v>-35749</v>
      </c>
      <c r="O32" s="238">
        <v>-1991</v>
      </c>
      <c r="P32" s="238">
        <v>-37632</v>
      </c>
      <c r="Q32" s="238">
        <v>-41121</v>
      </c>
      <c r="R32" s="288">
        <v>-49091</v>
      </c>
      <c r="T32" s="1259" t="s">
        <v>743</v>
      </c>
      <c r="U32" s="1207"/>
      <c r="V32" s="1207"/>
      <c r="W32" s="1207"/>
      <c r="X32" s="1207"/>
      <c r="Y32" s="1207"/>
      <c r="Z32" s="1208"/>
    </row>
    <row r="33" spans="2:26" ht="24" customHeight="1">
      <c r="B33" s="74"/>
      <c r="C33" s="308" t="s">
        <v>444</v>
      </c>
      <c r="D33" s="238">
        <v>-707</v>
      </c>
      <c r="E33" s="109">
        <v>1530</v>
      </c>
      <c r="F33" s="238">
        <v>232</v>
      </c>
      <c r="G33" s="238">
        <v>10</v>
      </c>
      <c r="H33" s="238">
        <v>-467</v>
      </c>
      <c r="I33" s="109">
        <v>-51</v>
      </c>
      <c r="J33" s="238">
        <v>5411</v>
      </c>
      <c r="K33" s="109">
        <v>1468</v>
      </c>
      <c r="L33" s="109">
        <v>3251</v>
      </c>
      <c r="M33" s="238">
        <v>5990</v>
      </c>
      <c r="N33" s="961">
        <v>7485</v>
      </c>
      <c r="O33" s="961">
        <v>12207</v>
      </c>
      <c r="P33" s="961">
        <v>26088</v>
      </c>
      <c r="Q33" s="961">
        <v>4797</v>
      </c>
      <c r="R33" s="1124">
        <v>7181</v>
      </c>
      <c r="T33" s="1259" t="s">
        <v>745</v>
      </c>
      <c r="U33" s="1207"/>
      <c r="V33" s="1207"/>
      <c r="W33" s="1207"/>
      <c r="X33" s="1207"/>
      <c r="Y33" s="1207"/>
      <c r="Z33" s="1208"/>
    </row>
    <row r="34" spans="2:26" ht="24" customHeight="1">
      <c r="B34" s="74"/>
      <c r="C34" s="308" t="s">
        <v>445</v>
      </c>
      <c r="D34" s="238">
        <v>-4144</v>
      </c>
      <c r="E34" s="109">
        <v>-2646</v>
      </c>
      <c r="F34" s="238">
        <v>-23658</v>
      </c>
      <c r="G34" s="238">
        <v>-8455</v>
      </c>
      <c r="H34" s="238">
        <v>-6315</v>
      </c>
      <c r="I34" s="109">
        <v>-16263</v>
      </c>
      <c r="J34" s="238">
        <v>-26260</v>
      </c>
      <c r="K34" s="109">
        <v>-32721</v>
      </c>
      <c r="L34" s="109">
        <v>-20998</v>
      </c>
      <c r="M34" s="238">
        <v>-31364</v>
      </c>
      <c r="N34" s="238">
        <v>-58097</v>
      </c>
      <c r="O34" s="238">
        <v>-47139</v>
      </c>
      <c r="P34" s="238">
        <v>-62681</v>
      </c>
      <c r="Q34" s="238">
        <v>-23207</v>
      </c>
      <c r="R34" s="288">
        <v>-14602</v>
      </c>
      <c r="T34" s="1259"/>
      <c r="U34" s="1207"/>
      <c r="V34" s="1207"/>
      <c r="W34" s="1207"/>
      <c r="X34" s="1207"/>
      <c r="Y34" s="1207"/>
      <c r="Z34" s="1208"/>
    </row>
    <row r="35" spans="2:26" ht="24" customHeight="1">
      <c r="B35" s="74"/>
      <c r="C35" s="313" t="s">
        <v>446</v>
      </c>
      <c r="D35" s="254">
        <v>10311</v>
      </c>
      <c r="E35" s="173">
        <v>17831</v>
      </c>
      <c r="F35" s="254">
        <v>7910</v>
      </c>
      <c r="G35" s="254">
        <v>10681</v>
      </c>
      <c r="H35" s="254">
        <v>6731</v>
      </c>
      <c r="I35" s="173">
        <v>16473</v>
      </c>
      <c r="J35" s="254">
        <v>13074</v>
      </c>
      <c r="K35" s="173">
        <v>17393</v>
      </c>
      <c r="L35" s="173">
        <v>9794</v>
      </c>
      <c r="M35" s="254">
        <v>9484</v>
      </c>
      <c r="N35" s="238">
        <v>24381</v>
      </c>
      <c r="O35" s="238">
        <v>76849</v>
      </c>
      <c r="P35" s="238">
        <v>37022</v>
      </c>
      <c r="Q35" s="238">
        <v>14563</v>
      </c>
      <c r="R35" s="288">
        <v>11791</v>
      </c>
      <c r="T35" s="1259" t="s">
        <v>744</v>
      </c>
      <c r="U35" s="1207"/>
      <c r="V35" s="1207"/>
      <c r="W35" s="1207"/>
      <c r="X35" s="1207"/>
      <c r="Y35" s="1207"/>
      <c r="Z35" s="1208"/>
    </row>
    <row r="36" spans="2:26" ht="24" customHeight="1">
      <c r="B36" s="75"/>
      <c r="C36" s="312" t="s">
        <v>447</v>
      </c>
      <c r="D36" s="239">
        <v>-7098</v>
      </c>
      <c r="E36" s="110">
        <v>6559</v>
      </c>
      <c r="F36" s="239">
        <v>12521</v>
      </c>
      <c r="G36" s="239">
        <v>23791</v>
      </c>
      <c r="H36" s="239">
        <v>-445</v>
      </c>
      <c r="I36" s="110">
        <v>5822</v>
      </c>
      <c r="J36" s="239">
        <v>-7725</v>
      </c>
      <c r="K36" s="110">
        <v>1556</v>
      </c>
      <c r="L36" s="110">
        <v>-1646</v>
      </c>
      <c r="M36" s="239">
        <v>1704</v>
      </c>
      <c r="N36" s="239">
        <v>-57346</v>
      </c>
      <c r="O36" s="239">
        <v>19616</v>
      </c>
      <c r="P36" s="239">
        <v>80022</v>
      </c>
      <c r="Q36" s="239">
        <v>-1646</v>
      </c>
      <c r="R36" s="289">
        <v>-6225</v>
      </c>
      <c r="T36" s="1259"/>
      <c r="V36" s="1207"/>
      <c r="W36" s="1207"/>
      <c r="X36" s="1207"/>
      <c r="Y36" s="1207"/>
      <c r="Z36" s="1208"/>
    </row>
    <row r="37" spans="2:26" s="47" customFormat="1" ht="25.5" customHeight="1">
      <c r="B37" s="314" t="s">
        <v>448</v>
      </c>
      <c r="C37" s="46"/>
      <c r="D37" s="240">
        <v>-42280</v>
      </c>
      <c r="E37" s="111">
        <v>-11652</v>
      </c>
      <c r="F37" s="240">
        <v>-24469</v>
      </c>
      <c r="G37" s="240">
        <v>-13792</v>
      </c>
      <c r="H37" s="240">
        <v>-33910</v>
      </c>
      <c r="I37" s="111">
        <v>-32179</v>
      </c>
      <c r="J37" s="240">
        <v>-86407</v>
      </c>
      <c r="K37" s="111">
        <v>-42200</v>
      </c>
      <c r="L37" s="111">
        <v>-35669</v>
      </c>
      <c r="M37" s="240">
        <v>-35676</v>
      </c>
      <c r="N37" s="240">
        <v>-138819</v>
      </c>
      <c r="O37" s="240">
        <v>29157</v>
      </c>
      <c r="P37" s="240">
        <v>12429</v>
      </c>
      <c r="Q37" s="240">
        <v>-94106</v>
      </c>
      <c r="R37" s="290">
        <v>-75624</v>
      </c>
      <c r="T37" s="1210"/>
      <c r="U37" s="1211"/>
      <c r="V37" s="1211"/>
      <c r="W37" s="1211"/>
      <c r="X37" s="1211"/>
      <c r="Y37" s="1211"/>
      <c r="Z37" s="1212"/>
    </row>
    <row r="38" spans="2:26" ht="11.25" customHeight="1">
      <c r="B38" s="74"/>
      <c r="C38" s="48"/>
      <c r="D38" s="243"/>
      <c r="E38" s="115"/>
      <c r="F38" s="243"/>
      <c r="G38" s="243"/>
      <c r="H38" s="243"/>
      <c r="I38" s="115"/>
      <c r="J38" s="243"/>
      <c r="K38" s="115"/>
      <c r="L38" s="115"/>
      <c r="M38" s="163"/>
      <c r="N38" s="257"/>
      <c r="O38" s="257"/>
      <c r="P38" s="257"/>
      <c r="Q38" s="257"/>
      <c r="R38" s="1126"/>
      <c r="S38" s="47"/>
    </row>
    <row r="39" spans="2:26" s="50" customFormat="1" ht="25.5" customHeight="1">
      <c r="B39" s="76" t="s">
        <v>391</v>
      </c>
      <c r="C39" s="49"/>
      <c r="D39" s="255">
        <v>46443</v>
      </c>
      <c r="E39" s="118">
        <v>43472</v>
      </c>
      <c r="F39" s="255">
        <v>22528</v>
      </c>
      <c r="G39" s="255">
        <v>25317</v>
      </c>
      <c r="H39" s="255">
        <v>66029</v>
      </c>
      <c r="I39" s="118">
        <v>-31322</v>
      </c>
      <c r="J39" s="255">
        <v>12405</v>
      </c>
      <c r="K39" s="118">
        <v>54276</v>
      </c>
      <c r="L39" s="118">
        <v>4841</v>
      </c>
      <c r="M39" s="559">
        <v>49296</v>
      </c>
      <c r="N39" s="255">
        <v>-73735</v>
      </c>
      <c r="O39" s="255">
        <v>200796</v>
      </c>
      <c r="P39" s="255">
        <f>(P37+P24)</f>
        <v>124616</v>
      </c>
      <c r="Q39" s="255">
        <f>Q24+Q37</f>
        <v>-110794</v>
      </c>
      <c r="R39" s="301">
        <f>R24+R37</f>
        <v>-44285</v>
      </c>
    </row>
    <row r="40" spans="2:26" ht="9" customHeight="1">
      <c r="B40" s="74"/>
      <c r="C40" s="48"/>
      <c r="D40" s="243"/>
      <c r="E40" s="115"/>
      <c r="F40" s="243"/>
      <c r="G40" s="243"/>
      <c r="H40" s="243"/>
      <c r="I40" s="115"/>
      <c r="J40" s="243"/>
      <c r="K40" s="115"/>
      <c r="L40" s="115"/>
      <c r="M40" s="163"/>
      <c r="N40" s="257"/>
      <c r="O40" s="241"/>
      <c r="P40" s="241"/>
      <c r="Q40" s="241"/>
      <c r="R40" s="291"/>
    </row>
    <row r="41" spans="2:26" ht="27" customHeight="1">
      <c r="B41" s="306" t="s">
        <v>449</v>
      </c>
      <c r="C41" s="8"/>
      <c r="D41" s="243"/>
      <c r="E41" s="115"/>
      <c r="F41" s="243"/>
      <c r="G41" s="243"/>
      <c r="H41" s="243"/>
      <c r="I41" s="115"/>
      <c r="J41" s="243"/>
      <c r="K41" s="115"/>
      <c r="L41" s="115"/>
      <c r="M41" s="163"/>
      <c r="N41" s="237"/>
      <c r="O41" s="237"/>
      <c r="P41" s="237"/>
      <c r="Q41" s="237"/>
      <c r="R41" s="287"/>
    </row>
    <row r="42" spans="2:26" ht="24" customHeight="1">
      <c r="B42" s="74"/>
      <c r="C42" s="308" t="s">
        <v>450</v>
      </c>
      <c r="D42" s="238">
        <v>8797</v>
      </c>
      <c r="E42" s="109">
        <v>-10928</v>
      </c>
      <c r="F42" s="238">
        <v>-14714</v>
      </c>
      <c r="G42" s="238">
        <v>-29012</v>
      </c>
      <c r="H42" s="238">
        <v>-30383</v>
      </c>
      <c r="I42" s="109">
        <v>14697</v>
      </c>
      <c r="J42" s="238">
        <v>-21723</v>
      </c>
      <c r="K42" s="109">
        <v>24999</v>
      </c>
      <c r="L42" s="109">
        <v>32786</v>
      </c>
      <c r="M42" s="525">
        <v>-22969</v>
      </c>
      <c r="N42" s="238">
        <v>54245</v>
      </c>
      <c r="O42" s="238">
        <v>-64360</v>
      </c>
      <c r="P42" s="238">
        <v>-21243</v>
      </c>
      <c r="Q42" s="238">
        <v>50243</v>
      </c>
      <c r="R42" s="288">
        <v>31279</v>
      </c>
    </row>
    <row r="43" spans="2:26" ht="24" customHeight="1">
      <c r="B43" s="74"/>
      <c r="C43" s="308" t="s">
        <v>451</v>
      </c>
      <c r="D43" s="238">
        <v>127338</v>
      </c>
      <c r="E43" s="109">
        <v>236109</v>
      </c>
      <c r="F43" s="238">
        <v>170858</v>
      </c>
      <c r="G43" s="238">
        <v>163996</v>
      </c>
      <c r="H43" s="238">
        <v>122767</v>
      </c>
      <c r="I43" s="109">
        <v>160331</v>
      </c>
      <c r="J43" s="238">
        <v>128716</v>
      </c>
      <c r="K43" s="109">
        <v>82636</v>
      </c>
      <c r="L43" s="109">
        <v>384500</v>
      </c>
      <c r="M43" s="238">
        <v>172645</v>
      </c>
      <c r="N43" s="238">
        <v>270356</v>
      </c>
      <c r="O43" s="238">
        <v>166826</v>
      </c>
      <c r="P43" s="238">
        <v>291528</v>
      </c>
      <c r="Q43" s="238">
        <v>419598</v>
      </c>
      <c r="R43" s="288">
        <v>380063</v>
      </c>
    </row>
    <row r="44" spans="2:26" ht="24" customHeight="1">
      <c r="B44" s="74"/>
      <c r="C44" s="308" t="s">
        <v>452</v>
      </c>
      <c r="D44" s="238">
        <v>-134014</v>
      </c>
      <c r="E44" s="109">
        <v>-248449</v>
      </c>
      <c r="F44" s="238">
        <v>-178687</v>
      </c>
      <c r="G44" s="238">
        <v>-179780</v>
      </c>
      <c r="H44" s="238">
        <v>-173948</v>
      </c>
      <c r="I44" s="109">
        <v>-164596</v>
      </c>
      <c r="J44" s="238">
        <v>-122702</v>
      </c>
      <c r="K44" s="109">
        <v>-162353</v>
      </c>
      <c r="L44" s="109">
        <v>-383777</v>
      </c>
      <c r="M44" s="238">
        <v>-149769</v>
      </c>
      <c r="N44" s="238">
        <v>-214740</v>
      </c>
      <c r="O44" s="238">
        <v>-271685</v>
      </c>
      <c r="P44" s="238">
        <v>-332428</v>
      </c>
      <c r="Q44" s="238">
        <v>-282358</v>
      </c>
      <c r="R44" s="288">
        <v>-344613</v>
      </c>
    </row>
    <row r="45" spans="2:26" ht="24" customHeight="1">
      <c r="B45" s="74"/>
      <c r="C45" s="308" t="s">
        <v>453</v>
      </c>
      <c r="D45" s="238">
        <v>39800</v>
      </c>
      <c r="E45" s="109">
        <v>9953</v>
      </c>
      <c r="F45" s="238">
        <v>29862</v>
      </c>
      <c r="G45" s="238">
        <v>29820</v>
      </c>
      <c r="H45" s="961" t="s">
        <v>427</v>
      </c>
      <c r="I45" s="109">
        <v>19891</v>
      </c>
      <c r="J45" s="238">
        <v>19881</v>
      </c>
      <c r="K45" s="971" t="s">
        <v>427</v>
      </c>
      <c r="L45" s="109">
        <v>9940</v>
      </c>
      <c r="M45" s="238">
        <v>9940</v>
      </c>
      <c r="N45" s="238">
        <v>9940</v>
      </c>
      <c r="O45" s="961" t="s">
        <v>130</v>
      </c>
      <c r="P45" s="961" t="s">
        <v>22</v>
      </c>
      <c r="Q45" s="961">
        <v>1129</v>
      </c>
      <c r="R45" s="1124">
        <v>11234</v>
      </c>
    </row>
    <row r="46" spans="2:26" ht="24" customHeight="1">
      <c r="B46" s="74"/>
      <c r="C46" s="308" t="s">
        <v>454</v>
      </c>
      <c r="D46" s="238">
        <v>-67719</v>
      </c>
      <c r="E46" s="109">
        <v>-35000</v>
      </c>
      <c r="F46" s="238">
        <v>-30000</v>
      </c>
      <c r="G46" s="238">
        <v>-20000</v>
      </c>
      <c r="H46" s="238">
        <v>-20000</v>
      </c>
      <c r="I46" s="109">
        <v>-20035</v>
      </c>
      <c r="J46" s="238">
        <v>-10061</v>
      </c>
      <c r="K46" s="109">
        <v>-42</v>
      </c>
      <c r="L46" s="109">
        <v>-10019</v>
      </c>
      <c r="M46" s="238">
        <v>-10011</v>
      </c>
      <c r="N46" s="238">
        <v>-20003</v>
      </c>
      <c r="O46" s="238">
        <v>-10000</v>
      </c>
      <c r="P46" s="238">
        <v>-10000</v>
      </c>
      <c r="Q46" s="238">
        <v>-10000</v>
      </c>
      <c r="R46" s="1124" t="s">
        <v>22</v>
      </c>
    </row>
    <row r="47" spans="2:26" ht="24" customHeight="1">
      <c r="B47" s="74"/>
      <c r="C47" s="548" t="s">
        <v>455</v>
      </c>
      <c r="D47" s="961" t="s">
        <v>427</v>
      </c>
      <c r="E47" s="971" t="s">
        <v>427</v>
      </c>
      <c r="F47" s="971" t="s">
        <v>427</v>
      </c>
      <c r="G47" s="971" t="s">
        <v>427</v>
      </c>
      <c r="H47" s="971" t="s">
        <v>427</v>
      </c>
      <c r="I47" s="971" t="s">
        <v>427</v>
      </c>
      <c r="J47" s="971" t="s">
        <v>427</v>
      </c>
      <c r="K47" s="971" t="s">
        <v>427</v>
      </c>
      <c r="L47" s="109">
        <v>-12747</v>
      </c>
      <c r="M47" s="238">
        <v>-14235</v>
      </c>
      <c r="N47" s="238">
        <v>-15085</v>
      </c>
      <c r="O47" s="238">
        <v>-16929</v>
      </c>
      <c r="P47" s="238">
        <v>-17769</v>
      </c>
      <c r="Q47" s="238">
        <v>-16833</v>
      </c>
      <c r="R47" s="288">
        <v>-8794</v>
      </c>
    </row>
    <row r="48" spans="2:26" ht="24" customHeight="1">
      <c r="B48" s="74"/>
      <c r="C48" s="309" t="s">
        <v>456</v>
      </c>
      <c r="D48" s="238">
        <v>7249</v>
      </c>
      <c r="E48" s="961" t="s">
        <v>427</v>
      </c>
      <c r="F48" s="961" t="s">
        <v>427</v>
      </c>
      <c r="G48" s="961" t="s">
        <v>427</v>
      </c>
      <c r="H48" s="238">
        <v>5</v>
      </c>
      <c r="I48" s="962" t="s">
        <v>427</v>
      </c>
      <c r="J48" s="962" t="s">
        <v>427</v>
      </c>
      <c r="K48" s="962" t="s">
        <v>427</v>
      </c>
      <c r="L48" s="962" t="s">
        <v>427</v>
      </c>
      <c r="M48" s="962" t="s">
        <v>427</v>
      </c>
      <c r="N48" s="962" t="s">
        <v>427</v>
      </c>
      <c r="O48" s="962" t="s">
        <v>457</v>
      </c>
      <c r="P48" s="1098" t="s">
        <v>22</v>
      </c>
      <c r="Q48" s="1202">
        <v>620</v>
      </c>
      <c r="R48" s="1307" t="s">
        <v>746</v>
      </c>
    </row>
    <row r="49" spans="2:18" ht="24" customHeight="1">
      <c r="B49" s="74"/>
      <c r="C49" s="309" t="s">
        <v>458</v>
      </c>
      <c r="D49" s="238">
        <v>-5756</v>
      </c>
      <c r="E49" s="109">
        <v>-468</v>
      </c>
      <c r="F49" s="238">
        <v>-0.1</v>
      </c>
      <c r="G49" s="238">
        <v>-129</v>
      </c>
      <c r="H49" s="238">
        <v>-18</v>
      </c>
      <c r="I49" s="962" t="s">
        <v>427</v>
      </c>
      <c r="J49" s="962" t="s">
        <v>427</v>
      </c>
      <c r="K49" s="109">
        <v>-1195</v>
      </c>
      <c r="L49" s="109">
        <v>-115</v>
      </c>
      <c r="M49" s="238">
        <v>-3172</v>
      </c>
      <c r="N49" s="238">
        <v>-1875</v>
      </c>
      <c r="O49" s="238">
        <v>-3</v>
      </c>
      <c r="P49" s="238">
        <v>-22020</v>
      </c>
      <c r="Q49" s="238">
        <v>-811</v>
      </c>
      <c r="R49" s="288">
        <v>-3516</v>
      </c>
    </row>
    <row r="50" spans="2:18" ht="24" customHeight="1">
      <c r="B50" s="74"/>
      <c r="C50" s="549" t="s">
        <v>459</v>
      </c>
      <c r="D50" s="238">
        <v>1261</v>
      </c>
      <c r="E50" s="109">
        <v>71</v>
      </c>
      <c r="F50" s="238">
        <v>104</v>
      </c>
      <c r="G50" s="238">
        <v>3209</v>
      </c>
      <c r="H50" s="238">
        <v>323</v>
      </c>
      <c r="I50" s="109">
        <v>771</v>
      </c>
      <c r="J50" s="238">
        <v>7389</v>
      </c>
      <c r="K50" s="109">
        <v>3873</v>
      </c>
      <c r="L50" s="109">
        <v>3408</v>
      </c>
      <c r="M50" s="238">
        <v>1186</v>
      </c>
      <c r="N50" s="238">
        <v>418</v>
      </c>
      <c r="O50" s="238">
        <v>1564</v>
      </c>
      <c r="P50" s="238">
        <v>991</v>
      </c>
      <c r="Q50" s="238">
        <v>3484</v>
      </c>
      <c r="R50" s="288">
        <v>364</v>
      </c>
    </row>
    <row r="51" spans="2:18" ht="24" customHeight="1">
      <c r="B51" s="74"/>
      <c r="C51" s="549" t="s">
        <v>460</v>
      </c>
      <c r="D51" s="961" t="s">
        <v>427</v>
      </c>
      <c r="E51" s="971" t="s">
        <v>427</v>
      </c>
      <c r="F51" s="971" t="s">
        <v>427</v>
      </c>
      <c r="G51" s="971" t="s">
        <v>427</v>
      </c>
      <c r="H51" s="971" t="s">
        <v>427</v>
      </c>
      <c r="I51" s="971" t="s">
        <v>427</v>
      </c>
      <c r="J51" s="971" t="s">
        <v>427</v>
      </c>
      <c r="K51" s="971" t="s">
        <v>427</v>
      </c>
      <c r="L51" s="109">
        <v>6</v>
      </c>
      <c r="M51" s="238">
        <v>8</v>
      </c>
      <c r="N51" s="238">
        <v>3</v>
      </c>
      <c r="O51" s="238">
        <v>29</v>
      </c>
      <c r="P51" s="238">
        <v>65</v>
      </c>
      <c r="Q51" s="238">
        <v>121</v>
      </c>
      <c r="R51" s="288">
        <v>38</v>
      </c>
    </row>
    <row r="52" spans="2:18" ht="24" customHeight="1">
      <c r="B52" s="74"/>
      <c r="C52" s="309" t="s">
        <v>461</v>
      </c>
      <c r="D52" s="238">
        <v>-11</v>
      </c>
      <c r="E52" s="109">
        <v>-1</v>
      </c>
      <c r="F52" s="238">
        <v>-11</v>
      </c>
      <c r="G52" s="238">
        <v>-2</v>
      </c>
      <c r="H52" s="238">
        <v>-2</v>
      </c>
      <c r="I52" s="109">
        <v>-10</v>
      </c>
      <c r="J52" s="238">
        <v>-4</v>
      </c>
      <c r="K52" s="109">
        <v>-691</v>
      </c>
      <c r="L52" s="664">
        <v>-10059</v>
      </c>
      <c r="M52" s="843">
        <v>-5000</v>
      </c>
      <c r="N52" s="238">
        <v>-15173</v>
      </c>
      <c r="O52" s="238">
        <v>-139</v>
      </c>
      <c r="P52" s="238">
        <v>-42675</v>
      </c>
      <c r="Q52" s="238">
        <v>-23989</v>
      </c>
      <c r="R52" s="288">
        <v>-9963</v>
      </c>
    </row>
    <row r="53" spans="2:18" ht="24" customHeight="1">
      <c r="B53" s="74"/>
      <c r="C53" s="308" t="s">
        <v>462</v>
      </c>
      <c r="D53" s="238">
        <v>-3753</v>
      </c>
      <c r="E53" s="109">
        <v>-3753</v>
      </c>
      <c r="F53" s="238">
        <v>-4378</v>
      </c>
      <c r="G53" s="238">
        <v>-5629</v>
      </c>
      <c r="H53" s="238">
        <v>-9382</v>
      </c>
      <c r="I53" s="109">
        <v>-10008</v>
      </c>
      <c r="J53" s="238">
        <v>-11258</v>
      </c>
      <c r="K53" s="109">
        <v>-16888</v>
      </c>
      <c r="L53" s="109">
        <v>-22517</v>
      </c>
      <c r="M53" s="238">
        <v>-16381</v>
      </c>
      <c r="N53" s="238">
        <v>-16408</v>
      </c>
      <c r="O53" s="238">
        <v>-29208</v>
      </c>
      <c r="P53" s="238">
        <v>-29504</v>
      </c>
      <c r="Q53" s="238">
        <v>-31721</v>
      </c>
      <c r="R53" s="288">
        <v>-15911</v>
      </c>
    </row>
    <row r="54" spans="2:18" ht="24" customHeight="1">
      <c r="B54" s="74"/>
      <c r="C54" s="313" t="s">
        <v>463</v>
      </c>
      <c r="D54" s="254">
        <v>-1801</v>
      </c>
      <c r="E54" s="173">
        <v>-1659</v>
      </c>
      <c r="F54" s="254">
        <v>-1805</v>
      </c>
      <c r="G54" s="254">
        <v>-2320</v>
      </c>
      <c r="H54" s="254">
        <v>-1763</v>
      </c>
      <c r="I54" s="173">
        <v>-2563</v>
      </c>
      <c r="J54" s="254">
        <v>-2622</v>
      </c>
      <c r="K54" s="173">
        <v>-3139</v>
      </c>
      <c r="L54" s="173">
        <v>-3662</v>
      </c>
      <c r="M54" s="254">
        <v>-2878</v>
      </c>
      <c r="N54" s="254">
        <v>-4710</v>
      </c>
      <c r="O54" s="254">
        <v>-5047</v>
      </c>
      <c r="P54" s="254">
        <v>-3127</v>
      </c>
      <c r="Q54" s="254">
        <v>-3093</v>
      </c>
      <c r="R54" s="300">
        <v>-2594</v>
      </c>
    </row>
    <row r="55" spans="2:18" ht="24" customHeight="1">
      <c r="B55" s="75" t="s">
        <v>464</v>
      </c>
      <c r="C55" s="312" t="s">
        <v>465</v>
      </c>
      <c r="D55" s="239">
        <v>-922</v>
      </c>
      <c r="E55" s="110">
        <v>-2050</v>
      </c>
      <c r="F55" s="239">
        <v>-2160</v>
      </c>
      <c r="G55" s="239">
        <v>-2752</v>
      </c>
      <c r="H55" s="239">
        <v>-2292</v>
      </c>
      <c r="I55" s="110">
        <v>-2507</v>
      </c>
      <c r="J55" s="239">
        <v>-666</v>
      </c>
      <c r="K55" s="110">
        <v>-2106</v>
      </c>
      <c r="L55" s="110">
        <v>91</v>
      </c>
      <c r="M55" s="239">
        <v>15</v>
      </c>
      <c r="N55" s="239">
        <v>-66</v>
      </c>
      <c r="O55" s="239">
        <v>-1411</v>
      </c>
      <c r="P55" s="239">
        <v>-340</v>
      </c>
      <c r="Q55" s="1151" t="s">
        <v>678</v>
      </c>
      <c r="R55" s="1311">
        <v>-662</v>
      </c>
    </row>
    <row r="56" spans="2:18" s="47" customFormat="1" ht="26.25" customHeight="1">
      <c r="B56" s="314" t="s">
        <v>466</v>
      </c>
      <c r="C56" s="46"/>
      <c r="D56" s="240">
        <v>-29530</v>
      </c>
      <c r="E56" s="111">
        <v>-56177</v>
      </c>
      <c r="F56" s="240">
        <v>-30931</v>
      </c>
      <c r="G56" s="240">
        <v>-42600</v>
      </c>
      <c r="H56" s="240">
        <v>-114695</v>
      </c>
      <c r="I56" s="111">
        <v>-4029</v>
      </c>
      <c r="J56" s="240">
        <v>-13052</v>
      </c>
      <c r="K56" s="111">
        <v>-74907</v>
      </c>
      <c r="L56" s="111">
        <v>-12164</v>
      </c>
      <c r="M56" s="240">
        <v>-40621</v>
      </c>
      <c r="N56" s="240">
        <v>46898</v>
      </c>
      <c r="O56" s="240">
        <v>-230367</v>
      </c>
      <c r="P56" s="240">
        <v>-186523</v>
      </c>
      <c r="Q56" s="240">
        <v>106388</v>
      </c>
      <c r="R56" s="290">
        <v>37098</v>
      </c>
    </row>
    <row r="57" spans="2:18" ht="26.25" customHeight="1">
      <c r="B57" s="315" t="s">
        <v>467</v>
      </c>
      <c r="C57" s="83"/>
      <c r="D57" s="256">
        <v>16913</v>
      </c>
      <c r="E57" s="119">
        <v>-12706</v>
      </c>
      <c r="F57" s="256">
        <v>-8403</v>
      </c>
      <c r="G57" s="256">
        <v>-17282</v>
      </c>
      <c r="H57" s="256">
        <v>-48666</v>
      </c>
      <c r="I57" s="119">
        <v>-35350</v>
      </c>
      <c r="J57" s="256">
        <v>-648</v>
      </c>
      <c r="K57" s="119">
        <v>-20631</v>
      </c>
      <c r="L57" s="119">
        <v>-7324</v>
      </c>
      <c r="M57" s="256">
        <v>8674</v>
      </c>
      <c r="N57" s="256">
        <v>-26835</v>
      </c>
      <c r="O57" s="256">
        <v>-29570</v>
      </c>
      <c r="P57" s="256">
        <v>-61907</v>
      </c>
      <c r="Q57" s="256">
        <v>-4405</v>
      </c>
      <c r="R57" s="302">
        <v>-7186</v>
      </c>
    </row>
    <row r="58" spans="2:18" ht="26.25" customHeight="1">
      <c r="B58" s="315" t="s">
        <v>468</v>
      </c>
      <c r="C58" s="83"/>
      <c r="D58" s="256">
        <v>411632</v>
      </c>
      <c r="E58" s="119">
        <v>425595</v>
      </c>
      <c r="F58" s="256">
        <v>424371</v>
      </c>
      <c r="G58" s="256">
        <v>420658</v>
      </c>
      <c r="H58" s="256">
        <v>403748</v>
      </c>
      <c r="I58" s="119">
        <v>344414</v>
      </c>
      <c r="J58" s="256">
        <v>308632</v>
      </c>
      <c r="K58" s="119">
        <v>305241</v>
      </c>
      <c r="L58" s="119">
        <v>285687</v>
      </c>
      <c r="M58" s="256">
        <v>272651</v>
      </c>
      <c r="N58" s="256">
        <v>287597</v>
      </c>
      <c r="O58" s="256">
        <v>271651</v>
      </c>
      <c r="P58" s="256">
        <v>247286</v>
      </c>
      <c r="Q58" s="256">
        <v>196275</v>
      </c>
      <c r="R58" s="302">
        <v>192299</v>
      </c>
    </row>
    <row r="59" spans="2:18" ht="26.25" customHeight="1">
      <c r="B59" s="1104" t="s">
        <v>469</v>
      </c>
      <c r="C59" s="84"/>
      <c r="D59" s="257">
        <v>-2950</v>
      </c>
      <c r="E59" s="563">
        <v>11481</v>
      </c>
      <c r="F59" s="257">
        <v>4690</v>
      </c>
      <c r="G59" s="257">
        <v>372</v>
      </c>
      <c r="H59" s="257">
        <v>-10667</v>
      </c>
      <c r="I59" s="563">
        <v>-430</v>
      </c>
      <c r="J59" s="257">
        <v>-2742</v>
      </c>
      <c r="K59" s="563">
        <v>1076</v>
      </c>
      <c r="L59" s="563">
        <v>-5711</v>
      </c>
      <c r="M59" s="257">
        <v>6271</v>
      </c>
      <c r="N59" s="257">
        <v>10890</v>
      </c>
      <c r="O59" s="257">
        <v>5260</v>
      </c>
      <c r="P59" s="257">
        <v>10895</v>
      </c>
      <c r="Q59" s="257">
        <v>549</v>
      </c>
      <c r="R59" s="1126">
        <v>1514</v>
      </c>
    </row>
    <row r="60" spans="2:18" ht="26.25" customHeight="1" thickBot="1">
      <c r="B60" s="1172" t="s">
        <v>697</v>
      </c>
      <c r="C60" s="1105"/>
      <c r="D60" s="590" t="s">
        <v>129</v>
      </c>
      <c r="E60" s="273" t="s">
        <v>129</v>
      </c>
      <c r="F60" s="590" t="s">
        <v>129</v>
      </c>
      <c r="G60" s="590" t="s">
        <v>129</v>
      </c>
      <c r="H60" s="590" t="s">
        <v>129</v>
      </c>
      <c r="I60" s="273" t="s">
        <v>129</v>
      </c>
      <c r="J60" s="590" t="s">
        <v>129</v>
      </c>
      <c r="K60" s="273" t="s">
        <v>129</v>
      </c>
      <c r="L60" s="273" t="s">
        <v>129</v>
      </c>
      <c r="M60" s="590" t="s">
        <v>129</v>
      </c>
      <c r="N60" s="590" t="s">
        <v>129</v>
      </c>
      <c r="O60" s="590" t="s">
        <v>129</v>
      </c>
      <c r="P60" s="1106" t="s">
        <v>678</v>
      </c>
      <c r="Q60" s="590">
        <v>-119</v>
      </c>
      <c r="R60" s="303" t="s">
        <v>22</v>
      </c>
    </row>
    <row r="61" spans="2:18" ht="26.25" customHeight="1" thickTop="1">
      <c r="B61" s="316" t="s">
        <v>470</v>
      </c>
      <c r="C61" s="82"/>
      <c r="D61" s="258">
        <v>425595</v>
      </c>
      <c r="E61" s="120">
        <v>424371</v>
      </c>
      <c r="F61" s="258">
        <v>420658</v>
      </c>
      <c r="G61" s="258">
        <v>403748</v>
      </c>
      <c r="H61" s="258">
        <v>344414</v>
      </c>
      <c r="I61" s="120">
        <v>308632</v>
      </c>
      <c r="J61" s="258">
        <v>305241</v>
      </c>
      <c r="K61" s="120">
        <v>285687</v>
      </c>
      <c r="L61" s="665">
        <v>272651</v>
      </c>
      <c r="M61" s="844">
        <v>287597</v>
      </c>
      <c r="N61" s="258">
        <v>271651</v>
      </c>
      <c r="O61" s="258">
        <v>247286</v>
      </c>
      <c r="P61" s="258">
        <v>196275</v>
      </c>
      <c r="Q61" s="258">
        <v>192299</v>
      </c>
      <c r="R61" s="304">
        <v>186627</v>
      </c>
    </row>
    <row r="62" spans="2:18" ht="24.75" customHeight="1">
      <c r="L62" s="666"/>
      <c r="M62" s="666"/>
      <c r="N62" s="666"/>
      <c r="O62" s="666"/>
      <c r="P62" s="666"/>
      <c r="Q62" s="666"/>
    </row>
    <row r="63" spans="2:18" ht="17.25" customHeight="1">
      <c r="B63" s="669" t="s">
        <v>223</v>
      </c>
      <c r="C63" s="657"/>
      <c r="D63" s="657"/>
      <c r="E63" s="657"/>
      <c r="F63" s="657"/>
      <c r="G63" s="657"/>
      <c r="H63" s="657"/>
      <c r="I63" s="657"/>
    </row>
    <row r="64" spans="2:18" ht="17.25" customHeight="1">
      <c r="B64" s="669" t="s">
        <v>471</v>
      </c>
      <c r="C64" s="589"/>
      <c r="D64" s="589"/>
      <c r="E64" s="589"/>
      <c r="F64" s="589"/>
      <c r="G64" s="589"/>
      <c r="H64" s="589"/>
      <c r="I64" s="589"/>
      <c r="J64" s="589"/>
    </row>
    <row r="65" spans="2:2" ht="17.25" customHeight="1">
      <c r="B65" s="669" t="s">
        <v>472</v>
      </c>
    </row>
    <row r="66" spans="2:2" ht="10.5" customHeight="1"/>
    <row r="67" spans="2:2" ht="10.5" customHeight="1"/>
  </sheetData>
  <mergeCells count="16">
    <mergeCell ref="R3:R4"/>
    <mergeCell ref="B3:C4"/>
    <mergeCell ref="J3:J4"/>
    <mergeCell ref="L3:L4"/>
    <mergeCell ref="K3:K4"/>
    <mergeCell ref="F3:F4"/>
    <mergeCell ref="G3:G4"/>
    <mergeCell ref="I3:I4"/>
    <mergeCell ref="H3:H4"/>
    <mergeCell ref="Q3:Q4"/>
    <mergeCell ref="O3:O4"/>
    <mergeCell ref="N3:N4"/>
    <mergeCell ref="D3:D4"/>
    <mergeCell ref="E3:E4"/>
    <mergeCell ref="M3:M4"/>
    <mergeCell ref="P3:P4"/>
  </mergeCells>
  <phoneticPr fontId="2"/>
  <printOptions horizontalCentered="1"/>
  <pageMargins left="0.39370078740157483" right="0.43307086614173229" top="0.78740157480314965" bottom="0.39370078740157483" header="0.27559055118110237" footer="0.35433070866141736"/>
  <pageSetup paperSize="8" scale="49"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75"/>
  <sheetViews>
    <sheetView showGridLines="0" view="pageBreakPreview" zoomScale="40" zoomScaleNormal="40" zoomScaleSheetLayoutView="40" workbookViewId="0"/>
  </sheetViews>
  <sheetFormatPr defaultColWidth="9" defaultRowHeight="28.5" customHeight="1"/>
  <cols>
    <col min="1" max="1" width="3.5" style="8" customWidth="1"/>
    <col min="2" max="2" width="42.5" style="18" customWidth="1"/>
    <col min="3" max="7" width="20.5" style="6" customWidth="1"/>
    <col min="8" max="15" width="20.5" style="7" customWidth="1"/>
    <col min="16" max="23" width="20.5" style="8" customWidth="1"/>
    <col min="24" max="16384" width="9" style="8"/>
  </cols>
  <sheetData>
    <row r="1" spans="1:22" ht="48.75" customHeight="1">
      <c r="A1" s="86" t="s">
        <v>473</v>
      </c>
      <c r="B1" s="86"/>
      <c r="E1" s="7"/>
      <c r="F1" s="7"/>
      <c r="G1" s="7"/>
      <c r="I1" s="8"/>
      <c r="J1" s="8"/>
      <c r="K1" s="8"/>
      <c r="L1" s="8"/>
      <c r="M1" s="8"/>
      <c r="N1" s="8"/>
      <c r="O1" s="8"/>
    </row>
    <row r="2" spans="1:22" ht="30">
      <c r="B2" s="9"/>
      <c r="E2" s="7"/>
      <c r="F2" s="7"/>
      <c r="G2" s="7"/>
      <c r="H2" s="11"/>
      <c r="I2" s="8"/>
      <c r="K2" s="8"/>
      <c r="L2" s="167"/>
      <c r="M2" s="8"/>
      <c r="N2" s="8"/>
      <c r="O2" s="8"/>
      <c r="Q2" s="167"/>
      <c r="V2" s="167" t="s">
        <v>142</v>
      </c>
    </row>
    <row r="3" spans="1:22" s="12" customFormat="1" ht="49.5" customHeight="1">
      <c r="B3" s="77"/>
      <c r="C3" s="1389" t="s">
        <v>474</v>
      </c>
      <c r="D3" s="1390"/>
      <c r="E3" s="1390"/>
      <c r="F3" s="1391"/>
      <c r="G3" s="1389" t="s">
        <v>14</v>
      </c>
      <c r="H3" s="1390"/>
      <c r="I3" s="1390"/>
      <c r="J3" s="1391"/>
      <c r="K3" s="1385" t="s">
        <v>16</v>
      </c>
      <c r="L3" s="1386"/>
      <c r="M3" s="1386"/>
      <c r="N3" s="1387"/>
      <c r="O3" s="1385" t="s">
        <v>31</v>
      </c>
      <c r="P3" s="1386"/>
      <c r="Q3" s="1386"/>
      <c r="R3" s="1387"/>
      <c r="S3" s="1385" t="s">
        <v>475</v>
      </c>
      <c r="T3" s="1386"/>
      <c r="U3" s="1386"/>
      <c r="V3" s="1387"/>
    </row>
    <row r="4" spans="1:22" s="13" customFormat="1" ht="42" customHeight="1">
      <c r="B4" s="78"/>
      <c r="C4" s="1398" t="s">
        <v>476</v>
      </c>
      <c r="D4" s="1399" t="s">
        <v>477</v>
      </c>
      <c r="E4" s="1399" t="s">
        <v>478</v>
      </c>
      <c r="F4" s="1388" t="s">
        <v>479</v>
      </c>
      <c r="G4" s="1398" t="s">
        <v>476</v>
      </c>
      <c r="H4" s="1399" t="s">
        <v>477</v>
      </c>
      <c r="I4" s="1399" t="s">
        <v>478</v>
      </c>
      <c r="J4" s="1388" t="s">
        <v>479</v>
      </c>
      <c r="K4" s="1412" t="s">
        <v>476</v>
      </c>
      <c r="L4" s="1399" t="s">
        <v>477</v>
      </c>
      <c r="M4" s="1399" t="s">
        <v>478</v>
      </c>
      <c r="N4" s="1388" t="s">
        <v>479</v>
      </c>
      <c r="O4" s="1398" t="s">
        <v>476</v>
      </c>
      <c r="P4" s="1414" t="s">
        <v>477</v>
      </c>
      <c r="Q4" s="1399" t="s">
        <v>478</v>
      </c>
      <c r="R4" s="1388" t="s">
        <v>479</v>
      </c>
      <c r="S4" s="1394" t="s">
        <v>476</v>
      </c>
      <c r="T4" s="1396" t="s">
        <v>477</v>
      </c>
      <c r="U4" s="1392" t="s">
        <v>478</v>
      </c>
      <c r="V4" s="1388" t="s">
        <v>479</v>
      </c>
    </row>
    <row r="5" spans="1:22" s="14" customFormat="1" ht="42" customHeight="1">
      <c r="B5" s="79"/>
      <c r="C5" s="1395"/>
      <c r="D5" s="1393"/>
      <c r="E5" s="1393"/>
      <c r="F5" s="1384"/>
      <c r="G5" s="1395"/>
      <c r="H5" s="1393"/>
      <c r="I5" s="1393"/>
      <c r="J5" s="1384"/>
      <c r="K5" s="1413"/>
      <c r="L5" s="1393"/>
      <c r="M5" s="1393"/>
      <c r="N5" s="1384"/>
      <c r="O5" s="1395"/>
      <c r="P5" s="1397"/>
      <c r="Q5" s="1393"/>
      <c r="R5" s="1384"/>
      <c r="S5" s="1395"/>
      <c r="T5" s="1397"/>
      <c r="U5" s="1393"/>
      <c r="V5" s="1384"/>
    </row>
    <row r="6" spans="1:22" s="15" customFormat="1" ht="43.5" customHeight="1">
      <c r="B6" s="80" t="s">
        <v>480</v>
      </c>
      <c r="C6" s="174">
        <v>9998</v>
      </c>
      <c r="D6" s="175">
        <v>9687</v>
      </c>
      <c r="E6" s="175">
        <v>10330</v>
      </c>
      <c r="F6" s="158">
        <v>9503</v>
      </c>
      <c r="G6" s="174">
        <v>562</v>
      </c>
      <c r="H6" s="175">
        <v>561</v>
      </c>
      <c r="I6" s="175">
        <v>759</v>
      </c>
      <c r="J6" s="158">
        <v>668</v>
      </c>
      <c r="K6" s="176">
        <v>-39</v>
      </c>
      <c r="L6" s="175">
        <v>14</v>
      </c>
      <c r="M6" s="175">
        <v>116</v>
      </c>
      <c r="N6" s="158">
        <v>55</v>
      </c>
      <c r="O6" s="174">
        <v>-41</v>
      </c>
      <c r="P6" s="176">
        <v>20</v>
      </c>
      <c r="Q6" s="175">
        <v>124</v>
      </c>
      <c r="R6" s="158">
        <v>38</v>
      </c>
      <c r="S6" s="174">
        <v>4068</v>
      </c>
      <c r="T6" s="176">
        <v>3780</v>
      </c>
      <c r="U6" s="175">
        <v>3922</v>
      </c>
      <c r="V6" s="158">
        <v>3835</v>
      </c>
    </row>
    <row r="7" spans="1:22" s="15" customFormat="1" ht="43.5" customHeight="1">
      <c r="B7" s="81" t="s">
        <v>481</v>
      </c>
      <c r="C7" s="177">
        <v>8761</v>
      </c>
      <c r="D7" s="178">
        <v>10155</v>
      </c>
      <c r="E7" s="178">
        <v>10521</v>
      </c>
      <c r="F7" s="159">
        <v>8890</v>
      </c>
      <c r="G7" s="177">
        <v>371</v>
      </c>
      <c r="H7" s="178">
        <v>417</v>
      </c>
      <c r="I7" s="178">
        <v>578</v>
      </c>
      <c r="J7" s="159">
        <v>313</v>
      </c>
      <c r="K7" s="179">
        <v>135</v>
      </c>
      <c r="L7" s="178">
        <v>176</v>
      </c>
      <c r="M7" s="178">
        <v>313</v>
      </c>
      <c r="N7" s="159">
        <v>80</v>
      </c>
      <c r="O7" s="177">
        <v>126</v>
      </c>
      <c r="P7" s="179">
        <v>287</v>
      </c>
      <c r="Q7" s="178">
        <v>326</v>
      </c>
      <c r="R7" s="159">
        <v>97</v>
      </c>
      <c r="S7" s="177">
        <v>4834</v>
      </c>
      <c r="T7" s="179">
        <v>5437</v>
      </c>
      <c r="U7" s="178">
        <v>5411</v>
      </c>
      <c r="V7" s="159">
        <v>5201</v>
      </c>
    </row>
    <row r="8" spans="1:22" s="15" customFormat="1" ht="43.5" customHeight="1">
      <c r="B8" s="81" t="s">
        <v>482</v>
      </c>
      <c r="C8" s="177">
        <v>5507</v>
      </c>
      <c r="D8" s="178">
        <v>6165</v>
      </c>
      <c r="E8" s="178">
        <v>6932</v>
      </c>
      <c r="F8" s="159">
        <v>5755</v>
      </c>
      <c r="G8" s="177">
        <v>319</v>
      </c>
      <c r="H8" s="178">
        <v>363</v>
      </c>
      <c r="I8" s="178">
        <v>417</v>
      </c>
      <c r="J8" s="159">
        <v>346</v>
      </c>
      <c r="K8" s="179">
        <v>48</v>
      </c>
      <c r="L8" s="178">
        <v>91</v>
      </c>
      <c r="M8" s="178">
        <v>132</v>
      </c>
      <c r="N8" s="159">
        <v>88</v>
      </c>
      <c r="O8" s="177">
        <v>29</v>
      </c>
      <c r="P8" s="179">
        <v>68</v>
      </c>
      <c r="Q8" s="178">
        <v>98</v>
      </c>
      <c r="R8" s="159">
        <v>58</v>
      </c>
      <c r="S8" s="177">
        <v>2555</v>
      </c>
      <c r="T8" s="179">
        <v>2595</v>
      </c>
      <c r="U8" s="178">
        <v>2723</v>
      </c>
      <c r="V8" s="159">
        <v>2659</v>
      </c>
    </row>
    <row r="9" spans="1:22" s="15" customFormat="1" ht="43.5" customHeight="1">
      <c r="B9" s="81" t="s">
        <v>483</v>
      </c>
      <c r="C9" s="177">
        <v>13669</v>
      </c>
      <c r="D9" s="178">
        <v>13831</v>
      </c>
      <c r="E9" s="178">
        <v>16838</v>
      </c>
      <c r="F9" s="159">
        <v>14947</v>
      </c>
      <c r="G9" s="177">
        <v>465</v>
      </c>
      <c r="H9" s="178">
        <v>529</v>
      </c>
      <c r="I9" s="178">
        <v>517</v>
      </c>
      <c r="J9" s="159">
        <v>526</v>
      </c>
      <c r="K9" s="179">
        <v>41</v>
      </c>
      <c r="L9" s="178">
        <v>114</v>
      </c>
      <c r="M9" s="178">
        <v>122</v>
      </c>
      <c r="N9" s="159">
        <v>145</v>
      </c>
      <c r="O9" s="177">
        <v>-41</v>
      </c>
      <c r="P9" s="179">
        <v>53</v>
      </c>
      <c r="Q9" s="178">
        <v>78</v>
      </c>
      <c r="R9" s="159">
        <v>123</v>
      </c>
      <c r="S9" s="177">
        <v>4194</v>
      </c>
      <c r="T9" s="179">
        <v>4200</v>
      </c>
      <c r="U9" s="178">
        <v>3935</v>
      </c>
      <c r="V9" s="159">
        <v>4167</v>
      </c>
    </row>
    <row r="10" spans="1:22" s="15" customFormat="1" ht="43.5" customHeight="1">
      <c r="B10" s="81" t="s">
        <v>389</v>
      </c>
      <c r="C10" s="177">
        <v>671</v>
      </c>
      <c r="D10" s="178">
        <v>481</v>
      </c>
      <c r="E10" s="178">
        <v>494</v>
      </c>
      <c r="F10" s="159">
        <v>617</v>
      </c>
      <c r="G10" s="177">
        <v>72</v>
      </c>
      <c r="H10" s="178">
        <v>65</v>
      </c>
      <c r="I10" s="178">
        <v>45</v>
      </c>
      <c r="J10" s="159">
        <v>71</v>
      </c>
      <c r="K10" s="179">
        <v>-30</v>
      </c>
      <c r="L10" s="178">
        <v>-34</v>
      </c>
      <c r="M10" s="178">
        <v>-24</v>
      </c>
      <c r="N10" s="159">
        <v>-54</v>
      </c>
      <c r="O10" s="177">
        <v>64</v>
      </c>
      <c r="P10" s="179">
        <v>25</v>
      </c>
      <c r="Q10" s="178">
        <v>-4</v>
      </c>
      <c r="R10" s="159">
        <v>26</v>
      </c>
      <c r="S10" s="177">
        <v>2954</v>
      </c>
      <c r="T10" s="179">
        <v>2649</v>
      </c>
      <c r="U10" s="178">
        <v>2528</v>
      </c>
      <c r="V10" s="159">
        <v>2598</v>
      </c>
    </row>
    <row r="11" spans="1:22" s="15" customFormat="1" ht="43.5" customHeight="1" thickBot="1">
      <c r="B11" s="80" t="s">
        <v>484</v>
      </c>
      <c r="C11" s="180">
        <v>-162</v>
      </c>
      <c r="D11" s="181">
        <v>-173</v>
      </c>
      <c r="E11" s="181">
        <v>-173</v>
      </c>
      <c r="F11" s="160">
        <v>-153</v>
      </c>
      <c r="G11" s="180">
        <v>-7</v>
      </c>
      <c r="H11" s="181">
        <v>-8</v>
      </c>
      <c r="I11" s="181">
        <v>0</v>
      </c>
      <c r="J11" s="160">
        <v>-3</v>
      </c>
      <c r="K11" s="182">
        <v>6</v>
      </c>
      <c r="L11" s="181">
        <v>13</v>
      </c>
      <c r="M11" s="181">
        <v>-14</v>
      </c>
      <c r="N11" s="160">
        <v>19</v>
      </c>
      <c r="O11" s="180" t="s">
        <v>22</v>
      </c>
      <c r="P11" s="222" t="s">
        <v>22</v>
      </c>
      <c r="Q11" s="182" t="s">
        <v>22</v>
      </c>
      <c r="R11" s="160">
        <v>3</v>
      </c>
      <c r="S11" s="180">
        <v>3004</v>
      </c>
      <c r="T11" s="182">
        <v>2509</v>
      </c>
      <c r="U11" s="181">
        <v>2687</v>
      </c>
      <c r="V11" s="160">
        <v>2404</v>
      </c>
    </row>
    <row r="12" spans="1:22" s="15" customFormat="1" ht="43.5" customHeight="1" thickTop="1">
      <c r="B12" s="85" t="s">
        <v>485</v>
      </c>
      <c r="C12" s="183">
        <f>C6+C7+C8+C9+C10+C11</f>
        <v>38444</v>
      </c>
      <c r="D12" s="204">
        <f>D6+D7+D8+D9+D10+D11</f>
        <v>40146</v>
      </c>
      <c r="E12" s="204">
        <v>44942</v>
      </c>
      <c r="F12" s="161">
        <f>F6+F7+F8+F9+F10+F11</f>
        <v>39559</v>
      </c>
      <c r="G12" s="183">
        <f>G6+G7+G8+G9+G10+G11</f>
        <v>1782</v>
      </c>
      <c r="H12" s="204">
        <f>H6+H7+H8+H9+H10+H11</f>
        <v>1927</v>
      </c>
      <c r="I12" s="204">
        <f>I6+I7+I8+I9+I10+I11</f>
        <v>2316</v>
      </c>
      <c r="J12" s="161">
        <f>J6+J7+J8+J9+J10+J11</f>
        <v>1921</v>
      </c>
      <c r="K12" s="184">
        <f>SUM(K6:K11)</f>
        <v>161</v>
      </c>
      <c r="L12" s="204">
        <f>L6+L7+L8+L9+L10+L11+1</f>
        <v>375</v>
      </c>
      <c r="M12" s="204">
        <f>M6+M7+M8+M9+M10+M11</f>
        <v>645</v>
      </c>
      <c r="N12" s="161">
        <f>N6+N7+N8+N9+N10+N11</f>
        <v>333</v>
      </c>
      <c r="O12" s="127">
        <f>O6+O7+O8+O9+O10</f>
        <v>137</v>
      </c>
      <c r="P12" s="204">
        <f>P6+P7+P8+P9+P10</f>
        <v>453</v>
      </c>
      <c r="Q12" s="204">
        <f>Q6+Q7+Q8+Q9+Q10</f>
        <v>622</v>
      </c>
      <c r="R12" s="161">
        <f>R6+R7+R8+R9+R10+R11</f>
        <v>345</v>
      </c>
      <c r="S12" s="183">
        <f>S6+S7+S8+S9+S10+S11</f>
        <v>21609</v>
      </c>
      <c r="T12" s="184">
        <f>T6+T7+T8+T9+T10+T11</f>
        <v>21170</v>
      </c>
      <c r="U12" s="204">
        <f>U6+U7+U8+U9+U10+U11</f>
        <v>21206</v>
      </c>
      <c r="V12" s="161">
        <f>V6+V7+V8+V9+V10+V11</f>
        <v>20864</v>
      </c>
    </row>
    <row r="13" spans="1:22" s="15" customFormat="1" ht="43.5" customHeight="1">
      <c r="B13" s="15" t="s">
        <v>486</v>
      </c>
      <c r="C13" s="16"/>
      <c r="D13" s="16"/>
      <c r="E13" s="16"/>
      <c r="F13" s="16"/>
      <c r="G13" s="16"/>
      <c r="H13" s="16"/>
    </row>
    <row r="14" spans="1:22" s="12" customFormat="1" ht="49.5" customHeight="1">
      <c r="B14" s="670" t="s">
        <v>487</v>
      </c>
      <c r="C14"/>
      <c r="D14"/>
      <c r="E14"/>
      <c r="F14"/>
      <c r="G14" s="8"/>
      <c r="H14" s="8"/>
    </row>
    <row r="15" spans="1:22" ht="48.75" customHeight="1">
      <c r="A15" s="86" t="s">
        <v>488</v>
      </c>
      <c r="B15" s="86"/>
      <c r="O15" s="8"/>
    </row>
    <row r="16" spans="1:22" ht="30">
      <c r="B16" s="9"/>
      <c r="E16" s="10"/>
      <c r="F16" s="10"/>
      <c r="G16" s="10"/>
      <c r="J16" s="10"/>
      <c r="K16" s="10"/>
      <c r="L16" s="10"/>
      <c r="O16" s="11"/>
      <c r="Q16" s="167" t="s">
        <v>142</v>
      </c>
    </row>
    <row r="17" spans="2:17" s="12" customFormat="1" ht="49.5" customHeight="1">
      <c r="B17" s="77"/>
      <c r="C17" s="1389" t="s">
        <v>474</v>
      </c>
      <c r="D17" s="1390"/>
      <c r="E17" s="1390"/>
      <c r="F17" s="1390"/>
      <c r="G17" s="1391"/>
      <c r="H17" s="1389" t="s">
        <v>14</v>
      </c>
      <c r="I17" s="1390"/>
      <c r="J17" s="1390"/>
      <c r="K17" s="1390"/>
      <c r="L17" s="1391"/>
      <c r="M17" s="1385" t="s">
        <v>16</v>
      </c>
      <c r="N17" s="1386"/>
      <c r="O17" s="1386"/>
      <c r="P17" s="1386"/>
      <c r="Q17" s="1387"/>
    </row>
    <row r="18" spans="2:17" s="13" customFormat="1" ht="32.25" customHeight="1">
      <c r="B18" s="78"/>
      <c r="C18" s="1410" t="s">
        <v>489</v>
      </c>
      <c r="D18" s="1400" t="s">
        <v>490</v>
      </c>
      <c r="E18" s="1400" t="s">
        <v>491</v>
      </c>
      <c r="F18" s="1400" t="s">
        <v>492</v>
      </c>
      <c r="G18" s="1383" t="s">
        <v>493</v>
      </c>
      <c r="H18" s="1410" t="s">
        <v>489</v>
      </c>
      <c r="I18" s="1400" t="s">
        <v>490</v>
      </c>
      <c r="J18" s="1400" t="s">
        <v>491</v>
      </c>
      <c r="K18" s="1400" t="s">
        <v>492</v>
      </c>
      <c r="L18" s="1383" t="s">
        <v>493</v>
      </c>
      <c r="M18" s="1410" t="s">
        <v>489</v>
      </c>
      <c r="N18" s="1400" t="s">
        <v>490</v>
      </c>
      <c r="O18" s="1400" t="s">
        <v>491</v>
      </c>
      <c r="P18" s="1400" t="s">
        <v>492</v>
      </c>
      <c r="Q18" s="1383" t="s">
        <v>493</v>
      </c>
    </row>
    <row r="19" spans="2:17" s="14" customFormat="1" ht="32.25" customHeight="1">
      <c r="B19" s="79"/>
      <c r="C19" s="1395"/>
      <c r="D19" s="1401"/>
      <c r="E19" s="1401"/>
      <c r="F19" s="1401"/>
      <c r="G19" s="1384"/>
      <c r="H19" s="1395"/>
      <c r="I19" s="1401"/>
      <c r="J19" s="1401"/>
      <c r="K19" s="1401"/>
      <c r="L19" s="1384"/>
      <c r="M19" s="1395"/>
      <c r="N19" s="1401"/>
      <c r="O19" s="1401"/>
      <c r="P19" s="1401"/>
      <c r="Q19" s="1384"/>
    </row>
    <row r="20" spans="2:17" s="15" customFormat="1" ht="43.5" customHeight="1">
      <c r="B20" s="80" t="s">
        <v>494</v>
      </c>
      <c r="C20" s="223">
        <v>9450</v>
      </c>
      <c r="D20" s="121">
        <v>9708</v>
      </c>
      <c r="E20" s="121">
        <v>11321</v>
      </c>
      <c r="F20" s="121">
        <v>13159</v>
      </c>
      <c r="G20" s="122">
        <v>11322</v>
      </c>
      <c r="H20" s="223">
        <v>551</v>
      </c>
      <c r="I20" s="121">
        <v>466</v>
      </c>
      <c r="J20" s="121">
        <v>536</v>
      </c>
      <c r="K20" s="121">
        <v>888</v>
      </c>
      <c r="L20" s="122">
        <v>789</v>
      </c>
      <c r="M20" s="223">
        <v>126</v>
      </c>
      <c r="N20" s="121">
        <v>160</v>
      </c>
      <c r="O20" s="121">
        <v>158</v>
      </c>
      <c r="P20" s="121">
        <v>327</v>
      </c>
      <c r="Q20" s="122">
        <v>218</v>
      </c>
    </row>
    <row r="21" spans="2:17" s="15" customFormat="1" ht="43.5" customHeight="1">
      <c r="B21" s="81" t="s">
        <v>495</v>
      </c>
      <c r="C21" s="202">
        <v>11120</v>
      </c>
      <c r="D21" s="123">
        <v>12173</v>
      </c>
      <c r="E21" s="123">
        <v>12945</v>
      </c>
      <c r="F21" s="123">
        <v>14740</v>
      </c>
      <c r="G21" s="124">
        <v>14188</v>
      </c>
      <c r="H21" s="202">
        <v>339</v>
      </c>
      <c r="I21" s="123">
        <v>408</v>
      </c>
      <c r="J21" s="123">
        <v>413</v>
      </c>
      <c r="K21" s="123">
        <v>413</v>
      </c>
      <c r="L21" s="124">
        <v>509</v>
      </c>
      <c r="M21" s="202">
        <v>106</v>
      </c>
      <c r="N21" s="123">
        <v>180</v>
      </c>
      <c r="O21" s="123">
        <v>189</v>
      </c>
      <c r="P21" s="123">
        <v>184</v>
      </c>
      <c r="Q21" s="124">
        <v>277</v>
      </c>
    </row>
    <row r="22" spans="2:17" s="15" customFormat="1" ht="43.5" customHeight="1">
      <c r="B22" s="81" t="s">
        <v>496</v>
      </c>
      <c r="C22" s="202">
        <v>6259</v>
      </c>
      <c r="D22" s="123">
        <v>6792</v>
      </c>
      <c r="E22" s="123">
        <v>7172</v>
      </c>
      <c r="F22" s="123">
        <v>7602</v>
      </c>
      <c r="G22" s="124">
        <v>6823</v>
      </c>
      <c r="H22" s="202">
        <v>441</v>
      </c>
      <c r="I22" s="123">
        <v>434</v>
      </c>
      <c r="J22" s="123">
        <v>488</v>
      </c>
      <c r="K22" s="123">
        <v>538</v>
      </c>
      <c r="L22" s="124">
        <v>415</v>
      </c>
      <c r="M22" s="202">
        <v>156</v>
      </c>
      <c r="N22" s="123">
        <v>166</v>
      </c>
      <c r="O22" s="123">
        <v>218</v>
      </c>
      <c r="P22" s="123">
        <v>233</v>
      </c>
      <c r="Q22" s="124">
        <v>118</v>
      </c>
    </row>
    <row r="23" spans="2:17" s="15" customFormat="1" ht="43.5" customHeight="1">
      <c r="B23" s="81" t="s">
        <v>497</v>
      </c>
      <c r="C23" s="202">
        <v>5043</v>
      </c>
      <c r="D23" s="123">
        <v>4228</v>
      </c>
      <c r="E23" s="123">
        <v>3827</v>
      </c>
      <c r="F23" s="123">
        <v>3470</v>
      </c>
      <c r="G23" s="124">
        <v>2776</v>
      </c>
      <c r="H23" s="202">
        <v>262</v>
      </c>
      <c r="I23" s="123">
        <v>240</v>
      </c>
      <c r="J23" s="123">
        <v>250</v>
      </c>
      <c r="K23" s="123">
        <v>213</v>
      </c>
      <c r="L23" s="124">
        <v>5</v>
      </c>
      <c r="M23" s="202">
        <v>108</v>
      </c>
      <c r="N23" s="123">
        <v>96</v>
      </c>
      <c r="O23" s="123">
        <v>117</v>
      </c>
      <c r="P23" s="123">
        <v>80</v>
      </c>
      <c r="Q23" s="124">
        <v>-131</v>
      </c>
    </row>
    <row r="24" spans="2:17" s="15" customFormat="1" ht="43.5" customHeight="1">
      <c r="B24" s="81" t="s">
        <v>483</v>
      </c>
      <c r="C24" s="202">
        <v>8027</v>
      </c>
      <c r="D24" s="123">
        <v>8821</v>
      </c>
      <c r="E24" s="123">
        <v>9271</v>
      </c>
      <c r="F24" s="123">
        <v>12745</v>
      </c>
      <c r="G24" s="124">
        <v>12646</v>
      </c>
      <c r="H24" s="202">
        <v>512</v>
      </c>
      <c r="I24" s="123">
        <v>393</v>
      </c>
      <c r="J24" s="123">
        <v>384</v>
      </c>
      <c r="K24" s="123">
        <v>386</v>
      </c>
      <c r="L24" s="124">
        <v>334</v>
      </c>
      <c r="M24" s="202">
        <v>114</v>
      </c>
      <c r="N24" s="123">
        <v>80</v>
      </c>
      <c r="O24" s="123">
        <v>56</v>
      </c>
      <c r="P24" s="123">
        <v>44</v>
      </c>
      <c r="Q24" s="124">
        <v>9</v>
      </c>
    </row>
    <row r="25" spans="2:17" s="15" customFormat="1" ht="43.5" customHeight="1">
      <c r="B25" s="81" t="s">
        <v>498</v>
      </c>
      <c r="C25" s="202">
        <v>10336</v>
      </c>
      <c r="D25" s="123">
        <v>10869</v>
      </c>
      <c r="E25" s="123">
        <v>10548</v>
      </c>
      <c r="F25" s="123">
        <v>10201</v>
      </c>
      <c r="G25" s="124">
        <v>6469</v>
      </c>
      <c r="H25" s="202">
        <v>272</v>
      </c>
      <c r="I25" s="123">
        <v>280</v>
      </c>
      <c r="J25" s="123">
        <v>268</v>
      </c>
      <c r="K25" s="123">
        <v>273</v>
      </c>
      <c r="L25" s="124">
        <v>240</v>
      </c>
      <c r="M25" s="202">
        <v>42</v>
      </c>
      <c r="N25" s="123">
        <v>46</v>
      </c>
      <c r="O25" s="123">
        <v>19</v>
      </c>
      <c r="P25" s="123">
        <v>10</v>
      </c>
      <c r="Q25" s="124">
        <v>-10</v>
      </c>
    </row>
    <row r="26" spans="2:17" s="15" customFormat="1" ht="43.5" customHeight="1">
      <c r="B26" s="81" t="s">
        <v>389</v>
      </c>
      <c r="C26" s="202">
        <v>778</v>
      </c>
      <c r="D26" s="123">
        <v>1383</v>
      </c>
      <c r="E26" s="123">
        <v>1521</v>
      </c>
      <c r="F26" s="123">
        <v>686</v>
      </c>
      <c r="G26" s="124">
        <v>907</v>
      </c>
      <c r="H26" s="202">
        <v>65</v>
      </c>
      <c r="I26" s="123">
        <v>225</v>
      </c>
      <c r="J26" s="123">
        <v>225</v>
      </c>
      <c r="K26" s="123">
        <v>66</v>
      </c>
      <c r="L26" s="124">
        <v>64</v>
      </c>
      <c r="M26" s="202">
        <v>37</v>
      </c>
      <c r="N26" s="123">
        <v>26</v>
      </c>
      <c r="O26" s="123">
        <v>21</v>
      </c>
      <c r="P26" s="123">
        <v>26</v>
      </c>
      <c r="Q26" s="124">
        <v>-5</v>
      </c>
    </row>
    <row r="27" spans="2:17" s="15" customFormat="1" ht="43.5" customHeight="1" thickBot="1">
      <c r="B27" s="80" t="s">
        <v>484</v>
      </c>
      <c r="C27" s="224">
        <v>-4254</v>
      </c>
      <c r="D27" s="125">
        <v>-4253</v>
      </c>
      <c r="E27" s="125">
        <v>-4423</v>
      </c>
      <c r="F27" s="125">
        <v>-4893</v>
      </c>
      <c r="G27" s="126">
        <v>-3469</v>
      </c>
      <c r="H27" s="224" t="s">
        <v>22</v>
      </c>
      <c r="I27" s="125">
        <v>-24</v>
      </c>
      <c r="J27" s="125">
        <v>-19</v>
      </c>
      <c r="K27" s="125" t="s">
        <v>22</v>
      </c>
      <c r="L27" s="126" t="s">
        <v>22</v>
      </c>
      <c r="M27" s="224">
        <v>-34</v>
      </c>
      <c r="N27" s="125">
        <v>8</v>
      </c>
      <c r="O27" s="125">
        <v>2</v>
      </c>
      <c r="P27" s="125">
        <v>20</v>
      </c>
      <c r="Q27" s="126">
        <v>44</v>
      </c>
    </row>
    <row r="28" spans="2:17" s="15" customFormat="1" ht="43.5" customHeight="1" thickTop="1">
      <c r="B28" s="85" t="s">
        <v>485</v>
      </c>
      <c r="C28" s="127">
        <v>46759</v>
      </c>
      <c r="D28" s="128">
        <v>49721</v>
      </c>
      <c r="E28" s="128">
        <v>52182</v>
      </c>
      <c r="F28" s="128">
        <v>57710</v>
      </c>
      <c r="G28" s="129">
        <v>51662</v>
      </c>
      <c r="H28" s="127">
        <v>2442</v>
      </c>
      <c r="I28" s="128">
        <v>2422</v>
      </c>
      <c r="J28" s="128">
        <v>2545</v>
      </c>
      <c r="K28" s="128">
        <v>2777</v>
      </c>
      <c r="L28" s="129">
        <v>2356</v>
      </c>
      <c r="M28" s="127">
        <v>655</v>
      </c>
      <c r="N28" s="128">
        <v>762</v>
      </c>
      <c r="O28" s="128">
        <v>779</v>
      </c>
      <c r="P28" s="128">
        <v>924</v>
      </c>
      <c r="Q28" s="129">
        <v>520</v>
      </c>
    </row>
    <row r="29" spans="2:17" s="15" customFormat="1" ht="43.5" customHeight="1">
      <c r="B29" s="17"/>
      <c r="C29" s="16"/>
      <c r="D29" s="16"/>
      <c r="E29" s="16"/>
      <c r="F29" s="16"/>
      <c r="G29" s="16"/>
      <c r="H29" s="16"/>
      <c r="I29" s="16"/>
      <c r="J29" s="16"/>
      <c r="K29" s="16"/>
      <c r="L29" s="16"/>
    </row>
    <row r="30" spans="2:17" s="12" customFormat="1" ht="49.5" customHeight="1">
      <c r="B30" s="77"/>
      <c r="C30" s="1407" t="s">
        <v>31</v>
      </c>
      <c r="D30" s="1408"/>
      <c r="E30" s="1408"/>
      <c r="F30" s="1408"/>
      <c r="G30" s="1409"/>
      <c r="H30" s="1389" t="s">
        <v>499</v>
      </c>
      <c r="I30" s="1390"/>
      <c r="J30" s="1390"/>
      <c r="K30" s="1390"/>
      <c r="L30" s="1391"/>
      <c r="M30" s="188"/>
      <c r="N30" s="188"/>
    </row>
    <row r="31" spans="2:17" s="13" customFormat="1" ht="32.25" customHeight="1">
      <c r="B31" s="78"/>
      <c r="C31" s="1410" t="s">
        <v>489</v>
      </c>
      <c r="D31" s="1400" t="s">
        <v>490</v>
      </c>
      <c r="E31" s="1400" t="s">
        <v>491</v>
      </c>
      <c r="F31" s="1400" t="s">
        <v>492</v>
      </c>
      <c r="G31" s="1383" t="s">
        <v>493</v>
      </c>
      <c r="H31" s="1410" t="s">
        <v>489</v>
      </c>
      <c r="I31" s="1400" t="s">
        <v>490</v>
      </c>
      <c r="J31" s="1400" t="s">
        <v>491</v>
      </c>
      <c r="K31" s="1400" t="s">
        <v>492</v>
      </c>
      <c r="L31" s="1383" t="s">
        <v>493</v>
      </c>
    </row>
    <row r="32" spans="2:17" s="14" customFormat="1" ht="32.25" customHeight="1">
      <c r="B32" s="79"/>
      <c r="C32" s="1395"/>
      <c r="D32" s="1401"/>
      <c r="E32" s="1401"/>
      <c r="F32" s="1401"/>
      <c r="G32" s="1384"/>
      <c r="H32" s="1395"/>
      <c r="I32" s="1401"/>
      <c r="J32" s="1401"/>
      <c r="K32" s="1401"/>
      <c r="L32" s="1384"/>
    </row>
    <row r="33" spans="1:15" s="15" customFormat="1" ht="43.5" customHeight="1">
      <c r="B33" s="80" t="s">
        <v>494</v>
      </c>
      <c r="C33" s="223">
        <v>84</v>
      </c>
      <c r="D33" s="121">
        <v>112</v>
      </c>
      <c r="E33" s="121">
        <v>101</v>
      </c>
      <c r="F33" s="121">
        <v>231</v>
      </c>
      <c r="G33" s="122">
        <v>94</v>
      </c>
      <c r="H33" s="223">
        <v>3873</v>
      </c>
      <c r="I33" s="121">
        <v>3251</v>
      </c>
      <c r="J33" s="121">
        <v>3553</v>
      </c>
      <c r="K33" s="121">
        <v>5035</v>
      </c>
      <c r="L33" s="122">
        <v>4838</v>
      </c>
    </row>
    <row r="34" spans="1:15" s="15" customFormat="1" ht="43.5" customHeight="1">
      <c r="B34" s="81" t="s">
        <v>495</v>
      </c>
      <c r="C34" s="202">
        <f>175</f>
        <v>175</v>
      </c>
      <c r="D34" s="123">
        <v>281</v>
      </c>
      <c r="E34" s="123">
        <v>333</v>
      </c>
      <c r="F34" s="123">
        <v>361</v>
      </c>
      <c r="G34" s="124">
        <v>311</v>
      </c>
      <c r="H34" s="202">
        <v>3469</v>
      </c>
      <c r="I34" s="123">
        <v>4630</v>
      </c>
      <c r="J34" s="123">
        <v>5043</v>
      </c>
      <c r="K34" s="123">
        <v>5913</v>
      </c>
      <c r="L34" s="124">
        <v>4696</v>
      </c>
    </row>
    <row r="35" spans="1:15" s="15" customFormat="1" ht="43.5" customHeight="1">
      <c r="B35" s="81" t="s">
        <v>496</v>
      </c>
      <c r="C35" s="202">
        <f>52</f>
        <v>52</v>
      </c>
      <c r="D35" s="123">
        <v>67</v>
      </c>
      <c r="E35" s="123">
        <v>84</v>
      </c>
      <c r="F35" s="123">
        <v>170</v>
      </c>
      <c r="G35" s="124">
        <v>53</v>
      </c>
      <c r="H35" s="202">
        <v>3553</v>
      </c>
      <c r="I35" s="123">
        <v>3609</v>
      </c>
      <c r="J35" s="123">
        <v>3702</v>
      </c>
      <c r="K35" s="123">
        <v>3454</v>
      </c>
      <c r="L35" s="124">
        <v>2842</v>
      </c>
    </row>
    <row r="36" spans="1:15" s="15" customFormat="1" ht="43.5" customHeight="1">
      <c r="B36" s="81" t="s">
        <v>497</v>
      </c>
      <c r="C36" s="202">
        <f>59</f>
        <v>59</v>
      </c>
      <c r="D36" s="123">
        <v>82</v>
      </c>
      <c r="E36" s="123">
        <v>81</v>
      </c>
      <c r="F36" s="123">
        <v>47</v>
      </c>
      <c r="G36" s="124">
        <v>-235</v>
      </c>
      <c r="H36" s="202">
        <v>2809</v>
      </c>
      <c r="I36" s="123">
        <v>2320</v>
      </c>
      <c r="J36" s="123">
        <v>2728</v>
      </c>
      <c r="K36" s="123">
        <v>2961</v>
      </c>
      <c r="L36" s="124">
        <v>2603</v>
      </c>
    </row>
    <row r="37" spans="1:15" s="15" customFormat="1" ht="43.5" customHeight="1">
      <c r="B37" s="81" t="s">
        <v>483</v>
      </c>
      <c r="C37" s="202">
        <f>82</f>
        <v>82</v>
      </c>
      <c r="D37" s="123">
        <v>54</v>
      </c>
      <c r="E37" s="123">
        <v>25</v>
      </c>
      <c r="F37" s="123">
        <v>1</v>
      </c>
      <c r="G37" s="124">
        <v>-59</v>
      </c>
      <c r="H37" s="202">
        <v>2792</v>
      </c>
      <c r="I37" s="123">
        <v>2923</v>
      </c>
      <c r="J37" s="123">
        <v>3161</v>
      </c>
      <c r="K37" s="123">
        <v>3359</v>
      </c>
      <c r="L37" s="124">
        <v>2750</v>
      </c>
    </row>
    <row r="38" spans="1:15" s="15" customFormat="1" ht="43.5" customHeight="1">
      <c r="B38" s="81" t="s">
        <v>498</v>
      </c>
      <c r="C38" s="202">
        <f>140</f>
        <v>140</v>
      </c>
      <c r="D38" s="123">
        <v>135</v>
      </c>
      <c r="E38" s="123">
        <v>135</v>
      </c>
      <c r="F38" s="123">
        <v>128</v>
      </c>
      <c r="G38" s="124">
        <v>68</v>
      </c>
      <c r="H38" s="202">
        <v>4749</v>
      </c>
      <c r="I38" s="123">
        <v>4410</v>
      </c>
      <c r="J38" s="123">
        <v>3635</v>
      </c>
      <c r="K38" s="123">
        <v>3629</v>
      </c>
      <c r="L38" s="124">
        <v>2516</v>
      </c>
    </row>
    <row r="39" spans="1:15" s="15" customFormat="1" ht="43.5" customHeight="1">
      <c r="B39" s="81" t="s">
        <v>389</v>
      </c>
      <c r="C39" s="202">
        <v>-11</v>
      </c>
      <c r="D39" s="123">
        <v>198</v>
      </c>
      <c r="E39" s="123">
        <v>306</v>
      </c>
      <c r="F39" s="123">
        <v>77</v>
      </c>
      <c r="G39" s="124">
        <v>104</v>
      </c>
      <c r="H39" s="202">
        <v>1864</v>
      </c>
      <c r="I39" s="123">
        <v>1762</v>
      </c>
      <c r="J39" s="123">
        <v>1716</v>
      </c>
      <c r="K39" s="123">
        <v>881</v>
      </c>
      <c r="L39" s="124">
        <v>590</v>
      </c>
    </row>
    <row r="40" spans="1:15" s="15" customFormat="1" ht="43.5" customHeight="1" thickBot="1">
      <c r="B40" s="80" t="s">
        <v>484</v>
      </c>
      <c r="C40" s="224" t="s">
        <v>22</v>
      </c>
      <c r="D40" s="125">
        <v>-141</v>
      </c>
      <c r="E40" s="125">
        <v>-169</v>
      </c>
      <c r="F40" s="125" t="s">
        <v>22</v>
      </c>
      <c r="G40" s="126" t="s">
        <v>22</v>
      </c>
      <c r="H40" s="224">
        <v>1376</v>
      </c>
      <c r="I40" s="125">
        <v>2312</v>
      </c>
      <c r="J40" s="125">
        <v>2657</v>
      </c>
      <c r="K40" s="125">
        <v>1462</v>
      </c>
      <c r="L40" s="126">
        <v>2295</v>
      </c>
    </row>
    <row r="41" spans="1:15" s="15" customFormat="1" ht="43.5" customHeight="1" thickTop="1">
      <c r="B41" s="85" t="s">
        <v>485</v>
      </c>
      <c r="C41" s="127">
        <v>581</v>
      </c>
      <c r="D41" s="128">
        <v>788</v>
      </c>
      <c r="E41" s="128">
        <v>895</v>
      </c>
      <c r="F41" s="128">
        <v>1015</v>
      </c>
      <c r="G41" s="129">
        <v>336</v>
      </c>
      <c r="H41" s="127">
        <v>24485</v>
      </c>
      <c r="I41" s="128">
        <v>25217</v>
      </c>
      <c r="J41" s="128">
        <v>26195</v>
      </c>
      <c r="K41" s="128">
        <v>26694</v>
      </c>
      <c r="L41" s="129">
        <v>23130</v>
      </c>
    </row>
    <row r="42" spans="1:15" ht="43.5" customHeight="1">
      <c r="B42" s="15" t="s">
        <v>500</v>
      </c>
    </row>
    <row r="43" spans="1:15" s="13" customFormat="1" ht="49.5" customHeight="1">
      <c r="B43" s="186" t="s">
        <v>501</v>
      </c>
      <c r="C43"/>
      <c r="D43"/>
      <c r="E43"/>
      <c r="F43"/>
      <c r="G43" s="8"/>
      <c r="H43" s="8"/>
    </row>
    <row r="44" spans="1:15" ht="48.75" customHeight="1">
      <c r="A44" s="86" t="s">
        <v>502</v>
      </c>
      <c r="B44" s="86"/>
      <c r="O44" s="8"/>
    </row>
    <row r="45" spans="1:15" ht="30">
      <c r="B45" s="9"/>
      <c r="E45" s="10"/>
      <c r="F45" s="10"/>
      <c r="G45" s="167" t="s">
        <v>142</v>
      </c>
      <c r="J45" s="10"/>
      <c r="K45" s="10"/>
      <c r="N45" s="8"/>
      <c r="O45" s="11"/>
    </row>
    <row r="46" spans="1:15" s="12" customFormat="1" ht="49.5" customHeight="1">
      <c r="B46" s="77"/>
      <c r="C46" s="1070" t="s">
        <v>474</v>
      </c>
      <c r="D46" s="1070" t="s">
        <v>14</v>
      </c>
      <c r="E46" s="226" t="s">
        <v>16</v>
      </c>
      <c r="F46" s="1071" t="s">
        <v>31</v>
      </c>
      <c r="G46" s="231" t="s">
        <v>499</v>
      </c>
      <c r="H46" s="188"/>
      <c r="I46" s="188"/>
      <c r="J46" s="187"/>
      <c r="K46" s="187"/>
      <c r="L46" s="187"/>
    </row>
    <row r="47" spans="1:15" s="13" customFormat="1" ht="32.25" customHeight="1">
      <c r="B47" s="78"/>
      <c r="C47" s="1402" t="s">
        <v>503</v>
      </c>
      <c r="D47" s="1403" t="s">
        <v>503</v>
      </c>
      <c r="E47" s="1405" t="s">
        <v>503</v>
      </c>
      <c r="F47" s="1411" t="s">
        <v>503</v>
      </c>
      <c r="G47" s="1405" t="s">
        <v>503</v>
      </c>
    </row>
    <row r="48" spans="1:15" s="13" customFormat="1" ht="32.25" customHeight="1">
      <c r="B48" s="79"/>
      <c r="C48" s="1393"/>
      <c r="D48" s="1404"/>
      <c r="E48" s="1406"/>
      <c r="F48" s="1397"/>
      <c r="G48" s="1406"/>
    </row>
    <row r="49" spans="2:8" s="13" customFormat="1" ht="43.5" customHeight="1">
      <c r="B49" s="80" t="s">
        <v>494</v>
      </c>
      <c r="C49" s="175">
        <v>10652</v>
      </c>
      <c r="D49" s="223">
        <v>467</v>
      </c>
      <c r="E49" s="227">
        <v>106</v>
      </c>
      <c r="F49" s="182"/>
      <c r="G49" s="227">
        <v>3825</v>
      </c>
    </row>
    <row r="50" spans="2:8" s="13" customFormat="1" ht="43.5" customHeight="1">
      <c r="B50" s="81" t="s">
        <v>495</v>
      </c>
      <c r="C50" s="178">
        <v>18613</v>
      </c>
      <c r="D50" s="202">
        <v>311</v>
      </c>
      <c r="E50" s="228">
        <v>71</v>
      </c>
      <c r="F50" s="179"/>
      <c r="G50" s="228">
        <v>3448</v>
      </c>
    </row>
    <row r="51" spans="2:8" s="13" customFormat="1" ht="43.5" customHeight="1">
      <c r="B51" s="81" t="s">
        <v>496</v>
      </c>
      <c r="C51" s="178">
        <v>6492</v>
      </c>
      <c r="D51" s="202">
        <v>440</v>
      </c>
      <c r="E51" s="228">
        <v>122</v>
      </c>
      <c r="F51" s="179"/>
      <c r="G51" s="228">
        <v>3757</v>
      </c>
    </row>
    <row r="52" spans="2:8" s="13" customFormat="1" ht="43.5" customHeight="1">
      <c r="B52" s="81" t="s">
        <v>504</v>
      </c>
      <c r="C52" s="178">
        <v>2344</v>
      </c>
      <c r="D52" s="202">
        <v>173</v>
      </c>
      <c r="E52" s="228">
        <v>85</v>
      </c>
      <c r="F52" s="179"/>
      <c r="G52" s="228">
        <v>3051</v>
      </c>
    </row>
    <row r="53" spans="2:8" s="13" customFormat="1" ht="43.5" customHeight="1">
      <c r="B53" s="81" t="s">
        <v>505</v>
      </c>
      <c r="C53" s="178">
        <v>3034</v>
      </c>
      <c r="D53" s="202">
        <v>117</v>
      </c>
      <c r="E53" s="228">
        <v>35</v>
      </c>
      <c r="F53" s="179"/>
      <c r="G53" s="228">
        <v>1424</v>
      </c>
    </row>
    <row r="54" spans="2:8" s="13" customFormat="1" ht="43.5" customHeight="1">
      <c r="B54" s="81" t="s">
        <v>506</v>
      </c>
      <c r="C54" s="178">
        <v>4496</v>
      </c>
      <c r="D54" s="202">
        <v>134</v>
      </c>
      <c r="E54" s="228">
        <v>20</v>
      </c>
      <c r="F54" s="179"/>
      <c r="G54" s="228">
        <v>1173</v>
      </c>
    </row>
    <row r="55" spans="2:8" s="13" customFormat="1" ht="43.5" customHeight="1">
      <c r="B55" s="81" t="s">
        <v>507</v>
      </c>
      <c r="C55" s="178">
        <v>2495</v>
      </c>
      <c r="D55" s="202">
        <v>142</v>
      </c>
      <c r="E55" s="228">
        <v>6</v>
      </c>
      <c r="F55" s="179"/>
      <c r="G55" s="228">
        <v>637</v>
      </c>
    </row>
    <row r="56" spans="2:8" s="13" customFormat="1" ht="43.5" customHeight="1">
      <c r="B56" s="81" t="s">
        <v>508</v>
      </c>
      <c r="C56" s="178">
        <v>1511</v>
      </c>
      <c r="D56" s="202">
        <v>213</v>
      </c>
      <c r="E56" s="228">
        <v>41</v>
      </c>
      <c r="F56" s="179"/>
      <c r="G56" s="228">
        <v>966</v>
      </c>
    </row>
    <row r="57" spans="2:8" s="13" customFormat="1" ht="43.5" customHeight="1">
      <c r="B57" s="81" t="s">
        <v>498</v>
      </c>
      <c r="C57" s="178">
        <v>11531</v>
      </c>
      <c r="D57" s="202">
        <v>278</v>
      </c>
      <c r="E57" s="228">
        <v>12</v>
      </c>
      <c r="F57" s="179"/>
      <c r="G57" s="228">
        <v>7016</v>
      </c>
    </row>
    <row r="58" spans="2:8" s="13" customFormat="1" ht="43.5" customHeight="1">
      <c r="B58" s="81" t="s">
        <v>389</v>
      </c>
      <c r="C58" s="178">
        <v>1705</v>
      </c>
      <c r="D58" s="202">
        <v>216</v>
      </c>
      <c r="E58" s="228">
        <v>98</v>
      </c>
      <c r="F58" s="179"/>
      <c r="G58" s="228">
        <v>3947</v>
      </c>
    </row>
    <row r="59" spans="2:8" s="13" customFormat="1" ht="43.5" customHeight="1" thickBot="1">
      <c r="B59" s="80" t="s">
        <v>484</v>
      </c>
      <c r="C59" s="181">
        <v>-4256</v>
      </c>
      <c r="D59" s="224" t="s">
        <v>22</v>
      </c>
      <c r="E59" s="229">
        <v>3</v>
      </c>
      <c r="F59" s="225"/>
      <c r="G59" s="229">
        <v>1527</v>
      </c>
    </row>
    <row r="60" spans="2:8" s="13" customFormat="1" ht="43.5" customHeight="1" thickTop="1">
      <c r="B60" s="85" t="s">
        <v>485</v>
      </c>
      <c r="C60" s="204">
        <v>58617</v>
      </c>
      <c r="D60" s="127">
        <v>2490</v>
      </c>
      <c r="E60" s="230">
        <v>599</v>
      </c>
      <c r="F60" s="184">
        <v>485</v>
      </c>
      <c r="G60" s="230">
        <v>30770</v>
      </c>
    </row>
    <row r="61" spans="2:8" s="13" customFormat="1" ht="32.25" customHeight="1">
      <c r="B61"/>
      <c r="C61"/>
      <c r="D61"/>
      <c r="E61"/>
      <c r="F61"/>
      <c r="G61" s="8"/>
      <c r="H61" s="8"/>
    </row>
    <row r="62" spans="2:8" s="13" customFormat="1" ht="32.25" customHeight="1">
      <c r="B62"/>
      <c r="C62"/>
      <c r="D62"/>
      <c r="E62"/>
      <c r="F62"/>
      <c r="G62" s="8"/>
      <c r="H62" s="8"/>
    </row>
    <row r="63" spans="2:8" s="13" customFormat="1" ht="32.25" customHeight="1">
      <c r="B63"/>
      <c r="C63"/>
      <c r="D63"/>
      <c r="E63"/>
      <c r="F63"/>
      <c r="G63" s="8"/>
      <c r="H63" s="8"/>
    </row>
    <row r="64" spans="2:8" s="13" customFormat="1" ht="32.25" customHeight="1">
      <c r="B64"/>
      <c r="C64"/>
      <c r="D64"/>
      <c r="E64"/>
      <c r="F64"/>
      <c r="G64" s="8"/>
      <c r="H64" s="8"/>
    </row>
    <row r="65" spans="2:8" s="13" customFormat="1" ht="32.25" customHeight="1">
      <c r="B65"/>
      <c r="C65"/>
      <c r="D65"/>
      <c r="E65"/>
      <c r="F65"/>
      <c r="G65" s="8"/>
      <c r="H65" s="8"/>
    </row>
    <row r="66" spans="2:8" s="13" customFormat="1" ht="32.25" customHeight="1">
      <c r="B66"/>
      <c r="C66"/>
      <c r="D66"/>
      <c r="E66"/>
      <c r="F66"/>
      <c r="G66" s="8"/>
      <c r="H66" s="8"/>
    </row>
    <row r="67" spans="2:8" s="13" customFormat="1" ht="32.25" customHeight="1">
      <c r="B67"/>
      <c r="C67"/>
      <c r="D67"/>
      <c r="E67"/>
      <c r="F67"/>
      <c r="G67" s="8"/>
      <c r="H67" s="8"/>
    </row>
    <row r="68" spans="2:8" s="13" customFormat="1" ht="32.25" customHeight="1">
      <c r="B68"/>
      <c r="C68"/>
      <c r="D68"/>
      <c r="E68"/>
      <c r="F68"/>
      <c r="G68" s="8"/>
      <c r="H68" s="8"/>
    </row>
    <row r="69" spans="2:8" s="13" customFormat="1" ht="32.25" customHeight="1">
      <c r="B69"/>
      <c r="C69"/>
      <c r="D69"/>
      <c r="E69"/>
      <c r="F69"/>
      <c r="G69" s="8"/>
      <c r="H69" s="8"/>
    </row>
    <row r="70" spans="2:8" s="13" customFormat="1" ht="32.25" customHeight="1">
      <c r="B70"/>
      <c r="C70"/>
      <c r="D70"/>
      <c r="E70"/>
      <c r="F70"/>
      <c r="G70" s="8"/>
      <c r="H70" s="8"/>
    </row>
    <row r="71" spans="2:8" s="13" customFormat="1" ht="32.25" customHeight="1">
      <c r="B71"/>
      <c r="C71"/>
      <c r="D71"/>
      <c r="E71"/>
      <c r="F71"/>
      <c r="G71" s="8"/>
      <c r="H71" s="8"/>
    </row>
    <row r="72" spans="2:8" s="13" customFormat="1" ht="32.25" customHeight="1">
      <c r="B72"/>
      <c r="C72"/>
      <c r="D72"/>
      <c r="E72"/>
      <c r="F72"/>
      <c r="G72" s="8"/>
      <c r="H72" s="8"/>
    </row>
    <row r="73" spans="2:8" s="13" customFormat="1" ht="32.25" customHeight="1">
      <c r="B73"/>
      <c r="C73"/>
      <c r="D73"/>
      <c r="E73"/>
      <c r="F73"/>
      <c r="G73" s="8"/>
      <c r="H73" s="8"/>
    </row>
    <row r="74" spans="2:8" s="15" customFormat="1" ht="43.5" customHeight="1">
      <c r="B74"/>
      <c r="C74"/>
      <c r="D74"/>
      <c r="E74"/>
      <c r="F74"/>
      <c r="G74" s="8"/>
      <c r="H74" s="185"/>
    </row>
    <row r="75" spans="2:8" s="15" customFormat="1" ht="43.5" customHeight="1">
      <c r="B75"/>
      <c r="C75"/>
      <c r="D75"/>
      <c r="E75"/>
      <c r="F75"/>
      <c r="G75" s="8"/>
      <c r="H75" s="185"/>
    </row>
  </sheetData>
  <mergeCells count="60">
    <mergeCell ref="M18:M19"/>
    <mergeCell ref="I4:I5"/>
    <mergeCell ref="N18:N19"/>
    <mergeCell ref="E4:E5"/>
    <mergeCell ref="C17:G17"/>
    <mergeCell ref="L4:L5"/>
    <mergeCell ref="I18:I19"/>
    <mergeCell ref="H17:L17"/>
    <mergeCell ref="M4:M5"/>
    <mergeCell ref="Q18:Q19"/>
    <mergeCell ref="O18:O19"/>
    <mergeCell ref="G31:G32"/>
    <mergeCell ref="O3:R3"/>
    <mergeCell ref="R4:R5"/>
    <mergeCell ref="Q4:Q5"/>
    <mergeCell ref="H30:L30"/>
    <mergeCell ref="H31:H32"/>
    <mergeCell ref="H18:H19"/>
    <mergeCell ref="G18:G19"/>
    <mergeCell ref="P18:P19"/>
    <mergeCell ref="K4:K5"/>
    <mergeCell ref="L18:L19"/>
    <mergeCell ref="H4:H5"/>
    <mergeCell ref="P4:P5"/>
    <mergeCell ref="M17:Q17"/>
    <mergeCell ref="C47:C48"/>
    <mergeCell ref="D47:D48"/>
    <mergeCell ref="D18:D19"/>
    <mergeCell ref="E18:E19"/>
    <mergeCell ref="F18:F19"/>
    <mergeCell ref="D31:D32"/>
    <mergeCell ref="E47:E48"/>
    <mergeCell ref="F31:F32"/>
    <mergeCell ref="E31:E32"/>
    <mergeCell ref="C30:G30"/>
    <mergeCell ref="C31:C32"/>
    <mergeCell ref="C18:C19"/>
    <mergeCell ref="G47:G48"/>
    <mergeCell ref="F47:F48"/>
    <mergeCell ref="I31:I32"/>
    <mergeCell ref="K18:K19"/>
    <mergeCell ref="J18:J19"/>
    <mergeCell ref="J31:J32"/>
    <mergeCell ref="K31:K32"/>
    <mergeCell ref="L31:L32"/>
    <mergeCell ref="S3:V3"/>
    <mergeCell ref="V4:V5"/>
    <mergeCell ref="F4:F5"/>
    <mergeCell ref="G3:J3"/>
    <mergeCell ref="J4:J5"/>
    <mergeCell ref="K3:N3"/>
    <mergeCell ref="N4:N5"/>
    <mergeCell ref="U4:U5"/>
    <mergeCell ref="S4:S5"/>
    <mergeCell ref="T4:T5"/>
    <mergeCell ref="C3:F3"/>
    <mergeCell ref="C4:C5"/>
    <mergeCell ref="D4:D5"/>
    <mergeCell ref="G4:G5"/>
    <mergeCell ref="O4:O5"/>
  </mergeCells>
  <phoneticPr fontId="2"/>
  <printOptions horizontalCentered="1" verticalCentered="1"/>
  <pageMargins left="3.937007874015748E-2" right="3.937007874015748E-2" top="0.15748031496062992" bottom="0.15748031496062992" header="0.31496062992125984" footer="0.31496062992125984"/>
  <pageSetup paperSize="8" scale="33"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XAE>
  <AppVersion>2.03.00</AppVersion>
  <CustomXmlVersion>2.03.00</CustomXmlVersion>
  <IsHighlightMode>False</IsHighlightMode>
  <LastOperationSubsidiaryCompanyId>05597</LastOperationSubsidiaryCompanyId>
  <Links>
    <LinkInfo LinkId="209" Error="">PD94bWwgdmVyc2lvbj0iMS4wIiBlbmNvZGluZz0idXRmLTgiPz4NCjxMaW5rSW5mb0V4Y2VsIHhtbG5zOnhzaT0iaHR0cDovL3d3dy53My5vcmcvMjAwMS9YTUxTY2hlbWEtaW5zdGFuY2UiIHhtbG5zOnhzZD0iaHR0cDovL3d3dy53My5vcmcvMjAwMS9YTUxTY2hlbWEiPg0KICA8TGlua0luZm9Db3JlPg0KICAgIDxMaW5rSWQ+MjA5PC9MaW5rSWQ+DQogICAgPEluZmxvd1ZhbD4xLDU0OCw1Nzk8L0luZmxvd1ZhbD4NCiAgICA8RGlzcFZhbD4xLDU0OCw1NzkgPC9EaXNwVmFsPg0KICAgIDxMYXN0VXBkVGltZT4yMDIzLzAyLzAxIDE0OjM3OjU2PC9MYXN0VXBkVGltZT4NCiAgICA8V29ya3NoZWV0Tk0+UEzjgJBJRlJT44CRPC9Xb3Jrc2hlZXROTT4NCiAgICA8TGlua0NlbGxBZGRyZXNzQTE+UDg8L0xpbmtDZWxsQWRkcmVzc0ExPg0KICAgIDxMaW5rQ2VsbEFkZHJlc3NSMUMxPlI4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MjEwMTBaMDAj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xMFowMCM8L0l0ZW1JZD4NCiAgICA8RGlzcEl0ZW1JZD5LMjEwMTBaMDAwPC9EaXNwSXRlbUlkPg0KICAgIDxDb2xJZD5SMzAxMDAwMDAjPC9Db2xJZD4NCiAgICA8VGVtQXhpc1R5cD4xMDAwMDA8L1RlbUF4aXNUeXA+DQogICAgPE1lbnVObT7pgKPntZDntJTmkI3nm4roqIjnrpfmm7g8L01lbnVObT4NCiAgICA8SXRlbU5tPuWPjuebiuWQiOioiDwvSXRlbU5tPg0KICAgIDxDb2xObT7lvZPmnJ/ph5HpoY08L0NvbE5tPg0KICAgIDxPcmlnaW5hbFZhbD4xLDU0OCw1NzksMzI5LDAwMDwvT3JpZ2luYWxWYWw+DQogICAgPExhc3ROdW1WYWw+MSw1NDgsNTc5PC9MYXN0TnVtVmFsPg0KICAgIDxSYXdMaW5rVmFsPjEsNTQ4LDU3OTwvUmF3TGlua1ZhbD4NCiAgICA8Vmlld1VuaXRUeXA+NzwvVmlld1VuaXRUeXA+DQogICAgPERlY2ltYWxQb2ludD4wPC9EZWNpbWFsUG9pbnQ+DQogICAgPFJvdW5kVHlwPjI8L1JvdW5kVHlwPg0KICAgIDxOdW1UZXh0VHlwPjE8L051bVRleHRUeXA+DQogICAgPENsYXNzVHlwPjM8L0NsYXNzVHlwPg0KICAgIDxEVG90YWxZTURITVM+MjAyMi8wOS8wNSAwOTozMjox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8" Error="">PD94bWwgdmVyc2lvbj0iMS4wIiBlbmNvZGluZz0idXRmLTgiPz4NCjxMaW5rSW5mb0V4Y2VsIHhtbG5zOnhzaT0iaHR0cDovL3d3dy53My5vcmcvMjAwMS9YTUxTY2hlbWEtaW5zdGFuY2UiIHhtbG5zOnhzZD0iaHR0cDovL3d3dy53My5vcmcvMjAwMS9YTUxTY2hlbWEiPg0KICA8TGlua0luZm9Db3JlPg0KICAgIDxMaW5rSWQ+MjA4PC9MaW5rSWQ+DQogICAgPEluZmxvd1ZhbD43Myw0NTc8L0luZmxvd1ZhbD4NCiAgICA8RGlzcFZhbD43Myw0NTcgPC9EaXNwVmFsPg0KICAgIDxMYXN0VXBkVGltZT4yMDIzLzAyLzAxIDE0OjM3OjU2PC9MYXN0VXBkVGltZT4NCiAgICA8V29ya3NoZWV0Tk0+UEzjgJBJRlJT44CRPC9Xb3Jrc2hlZXROTT4NCiAgICA8TGlua0NlbGxBZGRyZXNzQTE+UDc8L0xpbmtDZWxsQWRkcmVzc0ExPg0KICAgIDxMaW5rQ2VsbEFkZHJlc3NSMUMxPlI3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Qx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E8L0l0ZW1JZD4NCiAgICA8RGlzcEl0ZW1JZD5LMjEwMTAwMjA8L0Rpc3BJdGVtSWQ+DQogICAgPENvbElkPlIzMDEwMDAwMCM8L0NvbElkPg0KICAgIDxUZW1BeGlzVHlwPjEwMDAwMDwvVGVtQXhpc1R5cD4NCiAgICA8TWVudU5tPumAo+e1kOe0lOaQjeebiuioiOeul+abuDwvTWVudU5tPg0KICAgIDxJdGVtTm0+44K144O844OT44K55Y+K44Gz44Gd44Gu5LuW44Gu6LKp5aOy44Gr5L+C44KL5Y+O55uKPC9JdGVtTm0+DQogICAgPENvbE5tPuW9k+acn+mHkemhjTwvQ29sTm0+DQogICAgPE9yaWdpbmFsVmFsPjczLDQ1NywzMjQsMDAwPC9PcmlnaW5hbFZhbD4NCiAgICA8TGFzdE51bVZhbD43Myw0NTc8L0xhc3ROdW1WYWw+DQogICAgPFJhd0xpbmtWYWw+NzMsNDU3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7" Error="">PD94bWwgdmVyc2lvbj0iMS4wIiBlbmNvZGluZz0idXRmLTgiPz4NCjxMaW5rSW5mb0V4Y2VsIHhtbG5zOnhzaT0iaHR0cDovL3d3dy53My5vcmcvMjAwMS9YTUxTY2hlbWEtaW5zdGFuY2UiIHhtbG5zOnhzZD0iaHR0cDovL3d3dy53My5vcmcvMjAwMS9YTUxTY2hlbWEiPg0KICA8TGlua0luZm9Db3JlPg0KICAgIDxMaW5rSWQ+MjA3PC9MaW5rSWQ+DQogICAgPEluZmxvd1ZhbD4xLDQ3NSwxMjI8L0luZmxvd1ZhbD4NCiAgICA8RGlzcFZhbD4xLDQ3NSwxMjIgPC9EaXNwVmFsPg0KICAgIDxMYXN0VXBkVGltZT4yMDIzLzAyLzAxIDE0OjM3OjU2PC9MYXN0VXBkVGltZT4NCiAgICA8V29ya3NoZWV0Tk0+UEzjgJBJRlJT44CRPC9Xb3Jrc2hlZXROTT4NCiAgICA8TGlua0NlbGxBZGRyZXNzQTE+UDY8L0xpbmtDZWxsQWRkcmVzc0ExPg0KICAgIDxMaW5rQ2VsbEFkZHJlc3NSMUMxPlI2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Qw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A8L0l0ZW1JZD4NCiAgICA8RGlzcEl0ZW1JZD5LMjEwMTAwMTA8L0Rpc3BJdGVtSWQ+DQogICAgPENvbElkPlIzMDEwMDAwMCM8L0NvbElkPg0KICAgIDxUZW1BeGlzVHlwPjEwMDAwMDwvVGVtQXhpc1R5cD4NCiAgICA8TWVudU5tPumAo+e1kOe0lOaQjeebiuioiOeul+abuDwvTWVudU5tPg0KICAgIDxJdGVtTm0+5ZWG5ZOB44Gu6LKp5aOy44Gr5L+C44KL5Y+O55uKPC9JdGVtTm0+DQogICAgPENvbE5tPuW9k+acn+mHkemhjTwvQ29sTm0+DQogICAgPE9yaWdpbmFsVmFsPjEsNDc1LDEyMiwwMDUsMDAwPC9PcmlnaW5hbFZhbD4NCiAgICA8TGFzdE51bVZhbD4xLDQ3NSwxMjI8L0xhc3ROdW1WYWw+DQogICAgPFJhd0xpbmtWYWw+MSw0NzUsMTIy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0" Error="">PD94bWwgdmVyc2lvbj0iMS4wIiBlbmNvZGluZz0idXRmLTgiPz4NCjxMaW5rSW5mb0V4Y2VsIHhtbG5zOnhzaT0iaHR0cDovL3d3dy53My5vcmcvMjAwMS9YTUxTY2hlbWEtaW5zdGFuY2UiIHhtbG5zOnhzZD0iaHR0cDovL3d3dy53My5vcmcvMjAwMS9YTUxTY2hlbWEiPg0KICA8TGlua0luZm9Db3JlPg0KICAgIDxMaW5rSWQ+MjEwPC9MaW5rSWQ+DQogICAgPEluZmxvd1ZhbD4tMSwzNTcsOTI0PC9JbmZsb3dWYWw+DQogICAgPERpc3BWYWw+4payIDEsMzU3LDkyNCA8L0Rpc3BWYWw+DQogICAgPExhc3RVcGRUaW1lPjIwMjMvMDIvMDEgMTQ6Mzc6NTY8L0xhc3RVcGRUaW1lPg0KICAgIDxXb3Jrc2hlZXROTT5QTOOAkElGUlPjgJE8L1dvcmtzaGVldE5NPg0KICAgIDxMaW5rQ2VsbEFkZHJlc3NBMT5QOTwvTGlua0NlbGxBZGRyZXNzQTE+DQogICAgPExpbmtDZWxsQWRkcmVzc1IxQzE+Ujl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yMTAyMFowMCM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IwWjAwIzwvSXRlbUlkPg0KICAgIDxEaXNwSXRlbUlkPksyMTAyMFowMDA8L0Rpc3BJdGVtSWQ+DQogICAgPENvbElkPlIzMDEwMDAwMCM8L0NvbElkPg0KICAgIDxUZW1BeGlzVHlwPjEwMDAwMDwvVGVtQXhpc1R5cD4NCiAgICA8TWVudU5tPumAo+e1kOe0lOaQjeebiuioiOeul+abuDwvTWVudU5tPg0KICAgIDxJdGVtTm0+5Y6f5L6hPC9JdGVtTm0+DQogICAgPENvbE5tPuW9k+acn+mHkemhjTwvQ29sTm0+DQogICAgPE9yaWdpbmFsVmFsPi0xLDM1Nyw5MjQsMjcxLDAwMDwvT3JpZ2luYWxWYWw+DQogICAgPExhc3ROdW1WYWw+LTEsMzU3LDkyNDwvTGFzdE51bVZhbD4NCiAgICA8UmF3TGlua1ZhbD4tMSwzNTcsOTI0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1" Error="">PD94bWwgdmVyc2lvbj0iMS4wIiBlbmNvZGluZz0idXRmLTgiPz4NCjxMaW5rSW5mb0V4Y2VsIHhtbG5zOnhzaT0iaHR0cDovL3d3dy53My5vcmcvMjAwMS9YTUxTY2hlbWEtaW5zdGFuY2UiIHhtbG5zOnhzZD0iaHR0cDovL3d3dy53My5vcmcvMjAwMS9YTUxTY2hlbWEiPg0KICA8TGlua0luZm9Db3JlPg0KICAgIDxMaW5rSWQ+MjExPC9MaW5rSWQ+DQogICAgPEluZmxvd1ZhbD4xOTAsNjU1PC9JbmZsb3dWYWw+DQogICAgPERpc3BWYWw+MTkwLDY1NSA8L0Rpc3BWYWw+DQogICAgPExhc3RVcGRUaW1lPjIwMjMvMDIvMDEgMTQ6Mzc6NTY8L0xhc3RVcGRUaW1lPg0KICAgIDxXb3Jrc2hlZXROTT5QTOOAkElGUlPjgJE8L1dvcmtzaGVldE5NPg0KICAgIDxMaW5rQ2VsbEFkZHJlc3NBMT5QMTA8L0xpbmtDZWxsQWRkcmVzc0ExPg0KICAgIDxMaW5rQ2VsbEFkZHJlc3NSMUMxPlIxMEMxNjwvTGlua0NlbGxBZGRyZXNzUjFDMT4NCiAgICA8Q2VsbEJhY2tncm91bmRDb2xvcj4xNjc3NzIxNTwvQ2VsbEJhY2tncm91bmRDb2xvcj4NCiAgICA8Q2VsbEJhY2tncm91bmRDb2xvckluZGV4Pi00MTQyPC9DZWxsQmFja2dyb3VuZENvbG9ySW5kZXg+DQogIDwvTGlua0luZm9Db3JlPg0KICA8TGlua0luZm9Yc2E+DQogICAgPEF1SWQ+MDU1OTcvMTkvMy8zL0QyMzAwNTAxMDAxMDAwMDAwMDAwLzEvMS8yNDIvSzIxMDMwMDAwIy9SMzAxMDAwMDAjLzEwMDAwMDwvQXVJZD4NCiAgICA8Q29tcGFueUlkPjA1NTk3PC9Db21wYW55SWQ+DQogICAgPEFjUGVyaW9kPjE5PC9BY1BlcmlvZD4NCiAgICA8UGVyaW9kVHlwPjM8L1BlcmlvZFR5cD4NCiAgICA8UGVyaW9kRHRsVHlwPjM8L1BlcmlvZER0bFR5cD4NCiAgICA8UGVyaW9kU3RhcnREYXRlPjIwMjE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MzAwMDAjPC9JdGVtSWQ+DQogICAgPERpc3BJdGVtSWQ+SzIxMDMwMDAwMDwvRGlzcEl0ZW1JZD4NCiAgICA8Q29sSWQ+UjMwMTAwMDAwIzwvQ29sSWQ+DQogICAgPFRlbUF4aXNUeXA+MTAwMDAwPC9UZW1BeGlzVHlwPg0KICAgIDxNZW51Tm0+6YCj57WQ57SU5pCN55uK6KiI566X5pu4PC9NZW51Tm0+DQogICAgPEl0ZW1ObT7lo7LkuIrnt4/liKnnm4o8L0l0ZW1ObT4NCiAgICA8Q29sTm0+5b2T5pyf6YeR6aGNPC9Db2xObT4NCiAgICA8T3JpZ2luYWxWYWw+MTkwLDY1NSwwNTgsMDAwPC9PcmlnaW5hbFZhbD4NCiAgICA8TGFzdE51bVZhbD4xOTAsNjU1PC9MYXN0TnVtVmFsPg0KICAgIDxSYXdMaW5rVmFsPjE5MCw2NTU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2" Error="">PD94bWwgdmVyc2lvbj0iMS4wIiBlbmNvZGluZz0idXRmLTgiPz4NCjxMaW5rSW5mb0V4Y2VsIHhtbG5zOnhzaT0iaHR0cDovL3d3dy53My5vcmcvMjAwMS9YTUxTY2hlbWEtaW5zdGFuY2UiIHhtbG5zOnhzZD0iaHR0cDovL3d3dy53My5vcmcvMjAwMS9YTUxTY2hlbWEiPg0KICA8TGlua0luZm9Db3JlPg0KICAgIDxMaW5rSWQ+MjEyPC9MaW5rSWQ+DQogICAgPEluZmxvd1ZhbD4tMTMwLDA1OTwvSW5mbG93VmFsPg0KICAgIDxEaXNwVmFsPuKWsiAxMzAsMDU5IDwvRGlzcFZhbD4NCiAgICA8TGFzdFVwZFRpbWU+MjAyMy8wMi8wMSAxNDozNzo1NjwvTGFzdFVwZFRpbWU+DQogICAgPFdvcmtzaGVldE5NPlBM44CQSUZSU+OAkTwvV29ya3NoZWV0Tk0+DQogICAgPExpbmtDZWxsQWRkcmVzc0ExPlAxMTwvTGlua0NlbGxBZGRyZXNzQTE+DQogICAgPExpbmtDZWxsQWRkcmVzc1IxQzE+UjEx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Qy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I8L0l0ZW1JZD4NCiAgICA8RGlzcEl0ZW1JZD5LMjEwMzAxMDA8L0Rpc3BJdGVtSWQ+DQogICAgPENvbElkPlIzMDEwMDAwMCM8L0NvbElkPg0KICAgIDxUZW1BeGlzVHlwPjEwMDAwMDwvVGVtQXhpc1R5cD4NCiAgICA8TWVudU5tPumAo+e1kOe0lOaQjeebiuioiOeul+abuDwvTWVudU5tPg0KICAgIDxJdGVtTm0+6LKp5aOy6LK75Y+K44Gz5LiA6Iis566h55CG6LK7PC9JdGVtTm0+DQogICAgPENvbE5tPuW9k+acn+mHkemhjTwvQ29sTm0+DQogICAgPE9yaWdpbmFsVmFsPi0xMzAsMDU5LDAxNSwwMDA8L09yaWdpbmFsVmFsPg0KICAgIDxMYXN0TnVtVmFsPi0xMzAsMDU5PC9MYXN0TnVtVmFsPg0KICAgIDxSYXdMaW5rVmFsPi0xMzAsMDU5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3" Error="">PD94bWwgdmVyc2lvbj0iMS4wIiBlbmNvZGluZz0idXRmLTgiPz4NCjxMaW5rSW5mb0V4Y2VsIHhtbG5zOnhzaT0iaHR0cDovL3d3dy53My5vcmcvMjAwMS9YTUxTY2hlbWEtaW5zdGFuY2UiIHhtbG5zOnhzZD0iaHR0cDovL3d3dy53My5vcmcvMjAwMS9YTUxTY2hlbWEiPg0KICA8TGlua0luZm9Db3JlPg0KICAgIDxMaW5rSWQ+MjEzPC9MaW5rSWQ+DQogICAgPEluZmxvd1ZhbD4tMiw2MDY8L0luZmxvd1ZhbD4NCiAgICA8RGlzcFZhbD7ilrIgMiw2MDYgPC9EaXNwVmFsPg0KICAgIDxMYXN0VXBkVGltZT4yMDIzLzAyLzAxIDE0OjM3OjU2PC9MYXN0VXBkVGltZT4NCiAgICA8V29ya3NoZWV0Tk0+UEzjgJBJRlJT44CRPC9Xb3Jrc2hlZXROTT4NCiAgICA8TGlua0NlbGxBZGRyZXNzQTE+UDEyPC9MaW5rQ2VsbEFkZHJlc3NBMT4NCiAgICA8TGlua0NlbGxBZGRyZXNzUjFDMT5SMTJ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yMTA0MFowMCM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QwWjAwIzwvSXRlbUlkPg0KICAgIDxEaXNwSXRlbUlkPksyMTA0MFowMDA8L0Rpc3BJdGVtSWQ+DQogICAgPENvbElkPlIzMDEwMDAwMCM8L0NvbElkPg0KICAgIDxUZW1BeGlzVHlwPjEwMDAwMDwvVGVtQXhpc1R5cD4NCiAgICA8TWVudU5tPumAo+e1kOe0lOaQjeebiuioiOeul+abuDwvTWVudU5tPg0KICAgIDxJdGVtTm0+44Gd44Gu5LuW44Gu5Y+O55uK44O76LK755So5ZCI6KiIPC9JdGVtTm0+DQogICAgPENvbE5tPuW9k+acn+mHkemhjTwvQ29sTm0+DQogICAgPE9yaWdpbmFsVmFsPi0yLDYwNiw4MzIsMDAwPC9PcmlnaW5hbFZhbD4NCiAgICA8TGFzdE51bVZhbD4tMiw2MDY8L0xhc3ROdW1WYWw+DQogICAgPFJhd0xpbmtWYWw+LTIsNjA2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4" Error="">PD94bWwgdmVyc2lvbj0iMS4wIiBlbmNvZGluZz0idXRmLTgiPz4NCjxMaW5rSW5mb0V4Y2VsIHhtbG5zOnhzaT0iaHR0cDovL3d3dy53My5vcmcvMjAwMS9YTUxTY2hlbWEtaW5zdGFuY2UiIHhtbG5zOnhzZD0iaHR0cDovL3d3dy53My5vcmcvMjAwMS9YTUxTY2hlbWEiPg0KICA8TGlua0luZm9Db3JlPg0KICAgIDxMaW5rSWQ+MjE0PC9MaW5rSWQ+DQogICAgPEluZmxvd1ZhbD42MTwvSW5mbG93VmFsPg0KICAgIDxEaXNwVmFsPjYxIDwvRGlzcFZhbD4NCiAgICA8TGFzdFVwZFRpbWU+MjAyMy8wMi8wMSAxNDozNzo1NjwvTGFzdFVwZFRpbWU+DQogICAgPFdvcmtzaGVldE5NPlBM44CQSUZSU+OAkTwvV29ya3NoZWV0Tk0+DQogICAgPExpbmtDZWxsQWRkcmVzc0ExPlAxMzwvTGlua0NlbGxBZGRyZXNzQTE+DQogICAgPExpbmtDZWxsQWRkcmVzc1IxQzE+UjEz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Qz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M8L0l0ZW1JZD4NCiAgICA8RGlzcEl0ZW1JZD5LMjEwNDAwMTA8L0Rpc3BJdGVtSWQ+DQogICAgPENvbElkPlIzMDEwMDAwMCM8L0NvbElkPg0KICAgIDxUZW1BeGlzVHlwPjEwMDAwMDwvVGVtQXhpc1R5cD4NCiAgICA8TWVudU5tPumAo+e1kOe0lOaQjeebiuioiOeul+abuDwvTWVudU5tPg0KICAgIDxJdGVtTm0+5Zu65a6a6LOH55Sj6Zmk5aOy5Y205pCN55uKPC9JdGVtTm0+DQogICAgPENvbE5tPuW9k+acn+mHkemhjTwvQ29sTm0+DQogICAgPE9yaWdpbmFsVmFsPjYxLDQ4MCwwMDA8L09yaWdpbmFsVmFsPg0KICAgIDxMYXN0TnVtVmFsPjYxPC9MYXN0TnVtVmFsPg0KICAgIDxSYXdMaW5rVmFsPjYx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5" Error="">PD94bWwgdmVyc2lvbj0iMS4wIiBlbmNvZGluZz0idXRmLTgiPz4NCjxMaW5rSW5mb0V4Y2VsIHhtbG5zOnhzaT0iaHR0cDovL3d3dy53My5vcmcvMjAwMS9YTUxTY2hlbWEtaW5zdGFuY2UiIHhtbG5zOnhzZD0iaHR0cDovL3d3dy53My5vcmcvMjAwMS9YTUxTY2hlbWEiPg0KICA8TGlua0luZm9Db3JlPg0KICAgIDxMaW5rSWQ+MjE1PC9MaW5rSWQ+DQogICAgPEluZmxvd1ZhbD4tMSwzNjM8L0luZmxvd1ZhbD4NCiAgICA8RGlzcFZhbD7ilrIgMSwzNjMgPC9EaXNwVmFsPg0KICAgIDxMYXN0VXBkVGltZT4yMDIzLzAyLzAxIDE0OjM3OjU2PC9MYXN0VXBkVGltZT4NCiAgICA8V29ya3NoZWV0Tk0+UEzjgJBJRlJT44CRPC9Xb3Jrc2hlZXROTT4NCiAgICA8TGlua0NlbGxBZGRyZXNzQTE+UDE0PC9MaW5rQ2VsbEFkZHJlc3NBMT4NCiAgICA8TGlua0NlbGxBZGRyZXNzUjFDMT5SMTR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5MDAwMDAwNDQ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NDwvSXRlbUlkPg0KICAgIDxEaXNwSXRlbUlkPksyMTA0MDAyMDwvRGlzcEl0ZW1JZD4NCiAgICA8Q29sSWQ+UjMwMTAwMDAwIzwvQ29sSWQ+DQogICAgPFRlbUF4aXNUeXA+MTAwMDAwPC9UZW1BeGlzVHlwPg0KICAgIDxNZW51Tm0+6YCj57WQ57SU5pCN55uK6KiI566X5pu4PC9NZW51Tm0+DQogICAgPEl0ZW1ObT7lm7rlrpros4fnlKPmuJvmkI3mkI3lpLE8L0l0ZW1ObT4NCiAgICA8Q29sTm0+5b2T5pyf6YeR6aGNPC9Db2xObT4NCiAgICA8T3JpZ2luYWxWYWw+LTEsMzYzLDMzOSwwMDA8L09yaWdpbmFsVmFsPg0KICAgIDxMYXN0TnVtVmFsPi0xLDM2MzwvTGFzdE51bVZhbD4NCiAgICA8UmF3TGlua1ZhbD4tMSwzNjM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6" Error="">PD94bWwgdmVyc2lvbj0iMS4wIiBlbmNvZGluZz0idXRmLTgiPz4NCjxMaW5rSW5mb0V4Y2VsIHhtbG5zOnhzaT0iaHR0cDovL3d3dy53My5vcmcvMjAwMS9YTUxTY2hlbWEtaW5zdGFuY2UiIHhtbG5zOnhzZD0iaHR0cDovL3d3dy53My5vcmcvMjAwMS9YTUxTY2hlbWEiPg0KICA8TGlua0luZm9Db3JlPg0KICAgIDxMaW5rSWQ+MjE2PC9MaW5rSWQ+DQogICAgPEluZmxvd1ZhbD4yLDQzNTwvSW5mbG93VmFsPg0KICAgIDxEaXNwVmFsPjIsNDM1IDwvRGlzcFZhbD4NCiAgICA8TGFzdFVwZFRpbWU+MjAyMy8wMi8wMSAxNDozNzo1NjwvTGFzdFVwZFRpbWU+DQogICAgPFdvcmtzaGVldE5NPlBM44CQSUZSU+OAkTwvV29ya3NoZWV0Tk0+DQogICAgPExpbmtDZWxsQWRkcmVzc0ExPlAxNTwvTGlua0NlbGxBZGRyZXNzQTE+DQogICAgPExpbmtDZWxsQWRkcmVzc1IxQzE+UjE1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Q3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c8L0l0ZW1JZD4NCiAgICA8RGlzcEl0ZW1JZD5LMjEwNDAwNTA8L0Rpc3BJdGVtSWQ+DQogICAgPENvbElkPlIzMDEwMDAwMCM8L0NvbElkPg0KICAgIDxUZW1BeGlzVHlwPjEwMDAwMDwvVGVtQXhpc1R5cD4NCiAgICA8TWVudU5tPumAo+e1kOe0lOaQjeebiuioiOeul+abuDwvTWVudU5tPg0KICAgIDxJdGVtTm0+6Zai5L+C5Lya56S+5pW055CG55uKPC9JdGVtTm0+DQogICAgPENvbE5tPuW9k+acn+mHkemhjTwvQ29sTm0+DQogICAgPE9yaWdpbmFsVmFsPjIsNDM1LDAxNiwwMDA8L09yaWdpbmFsVmFsPg0KICAgIDxMYXN0TnVtVmFsPjIsNDM1PC9MYXN0TnVtVmFsPg0KICAgIDxSYXdMaW5rVmFsPjIsNDM1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7" Error="">PD94bWwgdmVyc2lvbj0iMS4wIiBlbmNvZGluZz0idXRmLTgiPz4NCjxMaW5rSW5mb0V4Y2VsIHhtbG5zOnhzaT0iaHR0cDovL3d3dy53My5vcmcvMjAwMS9YTUxTY2hlbWEtaW5zdGFuY2UiIHhtbG5zOnhzZD0iaHR0cDovL3d3dy53My5vcmcvMjAwMS9YTUxTY2hlbWEiPg0KICA8TGlua0luZm9Db3JlPg0KICAgIDxMaW5rSWQ+MjE3PC9MaW5rSWQ+DQogICAgPEluZmxvd1ZhbD4tMyw2MTc8L0luZmxvd1ZhbD4NCiAgICA8RGlzcFZhbD7ilrIgMyw2MTcgPC9EaXNwVmFsPg0KICAgIDxMYXN0VXBkVGltZT4yMDIzLzAyLzAxIDE0OjM3OjU2PC9MYXN0VXBkVGltZT4NCiAgICA8V29ya3NoZWV0Tk0+UEzjgJBJRlJT44CRPC9Xb3Jrc2hlZXROTT4NCiAgICA8TGlua0NlbGxBZGRyZXNzQTE+UDE2PC9MaW5rQ2VsbEFkZHJlc3NBMT4NCiAgICA8TGlua0NlbGxBZGRyZXNzUjFDMT5SMTZ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5MDAwMDAwNDY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NjwvSXRlbUlkPg0KICAgIDxEaXNwSXRlbUlkPksyMTA0MDA0MDwvRGlzcEl0ZW1JZD4NCiAgICA8Q29sSWQ+UjMwMTAwMDAwIzwvQ29sSWQ+DQogICAgPFRlbUF4aXNUeXA+MTAwMDAwPC9UZW1BeGlzVHlwPg0KICAgIDxNZW51Tm0+6YCj57WQ57SU5pCN55uK6KiI566X5pu4PC9NZW51Tm0+DQogICAgPEl0ZW1ObT7plqLkv4LkvJrnpL7mlbTnkIbmkI08L0l0ZW1ObT4NCiAgICA8Q29sTm0+5b2T5pyf6YeR6aGNPC9Db2xObT4NCiAgICA8T3JpZ2luYWxWYWw+LTMsNjE3LDI4MCwwMDA8L09yaWdpbmFsVmFsPg0KICAgIDxMYXN0TnVtVmFsPi0zLDYxNzwvTGFzdE51bVZhbD4NCiAgICA8UmF3TGlua1ZhbD4tMyw2MTc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8" Error="">PD94bWwgdmVyc2lvbj0iMS4wIiBlbmNvZGluZz0idXRmLTgiPz4NCjxMaW5rSW5mb0V4Y2VsIHhtbG5zOnhzaT0iaHR0cDovL3d3dy53My5vcmcvMjAwMS9YTUxTY2hlbWEtaW5zdGFuY2UiIHhtbG5zOnhzZD0iaHR0cDovL3d3dy53My5vcmcvMjAwMS9YTUxTY2hlbWEiPg0KICA8TGlua0luZm9Db3JlPg0KICAgIDxMaW5rSWQ+MjE4PC9MaW5rSWQ+DQogICAgPEluZmxvd1ZhbD41LDc0NjwvSW5mbG93VmFsPg0KICAgIDxEaXNwVmFsPjUsNzQ2IDwvRGlzcFZhbD4NCiAgICA8TGFzdFVwZFRpbWU+MjAyMy8wMi8wMSAxNDozNzo1NjwvTGFzdFVwZFRpbWU+DQogICAgPFdvcmtzaGVldE5NPlBM44CQSUZSU+OAkTwvV29ya3NoZWV0Tk0+DQogICAgPExpbmtDZWxsQWRkcmVzc0ExPlAxNzwvTGlua0NlbGxBZGRyZXNzQTE+DQogICAgPExpbmtDZWxsQWRkcmVzc1IxQzE+UjE3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Q4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g8L0l0ZW1JZD4NCiAgICA8RGlzcEl0ZW1JZD5LMjEwNDA4MDA8L0Rpc3BJdGVtSWQ+DQogICAgPENvbElkPlIzMDEwMDAwMCM8L0NvbElkPg0KICAgIDxUZW1BeGlzVHlwPjEwMDAwMDwvVGVtQXhpc1R5cD4NCiAgICA8TWVudU5tPumAo+e1kOe0lOaQjeebiuioiOeul+abuDwvTWVudU5tPg0KICAgIDxJdGVtTm0+44Gd44Gu5LuW44Gu5Y+O55uKPC9JdGVtTm0+DQogICAgPENvbE5tPuW9k+acn+mHkemhjTwvQ29sTm0+DQogICAgPE9yaWdpbmFsVmFsPjUsNzQ2LDk4OSwwMDA8L09yaWdpbmFsVmFsPg0KICAgIDxMYXN0TnVtVmFsPjUsNzQ2PC9MYXN0TnVtVmFsPg0KICAgIDxSYXdMaW5rVmFsPjUsNzQ2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9" Error="">PD94bWwgdmVyc2lvbj0iMS4wIiBlbmNvZGluZz0idXRmLTgiPz4NCjxMaW5rSW5mb0V4Y2VsIHhtbG5zOnhzaT0iaHR0cDovL3d3dy53My5vcmcvMjAwMS9YTUxTY2hlbWEtaW5zdGFuY2UiIHhtbG5zOnhzZD0iaHR0cDovL3d3dy53My5vcmcvMjAwMS9YTUxTY2hlbWEiPg0KICA8TGlua0luZm9Db3JlPg0KICAgIDxMaW5rSWQ+MjE5PC9MaW5rSWQ+DQogICAgPEluZmxvd1ZhbD4tNSw4Njk8L0luZmxvd1ZhbD4NCiAgICA8RGlzcFZhbD7ilrIgNSw4NjkgPC9EaXNwVmFsPg0KICAgIDxMYXN0VXBkVGltZT4yMDIzLzAyLzAxIDE0OjM3OjU2PC9MYXN0VXBkVGltZT4NCiAgICA8V29ya3NoZWV0Tk0+UEzjgJBJRlJT44CRPC9Xb3Jrc2hlZXROTT4NCiAgICA8TGlua0NlbGxBZGRyZXNzQTE+UDE4PC9MaW5rQ2VsbEFkZHJlc3NBMT4NCiAgICA8TGlua0NlbGxBZGRyZXNzUjFDMT5SMTh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5MDAwMDAwNDk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OTwvSXRlbUlkPg0KICAgIDxEaXNwSXRlbUlkPksyMTA0MDkwMDwvRGlzcEl0ZW1JZD4NCiAgICA8Q29sSWQ+UjMwMTAwMDAwIzwvQ29sSWQ+DQogICAgPFRlbUF4aXNUeXA+MTAwMDAwPC9UZW1BeGlzVHlwPg0KICAgIDxNZW51Tm0+6YCj57WQ57SU5pCN55uK6KiI566X5pu4PC9NZW51Tm0+DQogICAgPEl0ZW1ObT7jgZ3jga7ku5bjga7osrvnlKg8L0l0ZW1ObT4NCiAgICA8Q29sTm0+5b2T5pyf6YeR6aGNPC9Db2xObT4NCiAgICA8T3JpZ2luYWxWYWw+LTUsODY5LDY5OCwwMDA8L09yaWdpbmFsVmFsPg0KICAgIDxMYXN0TnVtVmFsPi01LDg2OTwvTGFzdE51bVZhbD4NCiAgICA8UmF3TGlua1ZhbD4tNSw4Njk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20" Error="">PD94bWwgdmVyc2lvbj0iMS4wIiBlbmNvZGluZz0idXRmLTgiPz4NCjxMaW5rSW5mb0V4Y2VsIHhtbG5zOnhzaT0iaHR0cDovL3d3dy53My5vcmcvMjAwMS9YTUxTY2hlbWEtaW5zdGFuY2UiIHhtbG5zOnhzZD0iaHR0cDovL3d3dy53My5vcmcvMjAwMS9YTUxTY2hlbWEiPg0KICA8TGlua0luZm9Db3JlPg0KICAgIDxMaW5rSWQ+MjIwPC9MaW5rSWQ+DQogICAgPEluZmxvd1ZhbD45LDgwNDwvSW5mbG93VmFsPg0KICAgIDxEaXNwVmFsPjksODA0IDwvRGlzcFZhbD4NCiAgICA8TGFzdFVwZFRpbWU+MjAyMy8wMi8wMSAxNDozNzo1NjwvTGFzdFVwZFRpbWU+DQogICAgPFdvcmtzaGVldE5NPlBM44CQSUZSU+OAkTwvV29ya3NoZWV0Tk0+DQogICAgPExpbmtDZWxsQWRkcmVzc0ExPlAyMDwvTGlua0NlbGxBZGRyZXNzQTE+DQogICAgPExpbmtDZWxsQWRkcmVzc1IxQzE+UjIw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U0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Q8L0l0ZW1JZD4NCiAgICA8RGlzcEl0ZW1JZD5LMjEwNjAxWjA8L0Rpc3BJdGVtSWQ+DQogICAgPENvbElkPlIzMDEwMDAwMCM8L0NvbElkPg0KICAgIDxUZW1BeGlzVHlwPjEwMDAwMDwvVGVtQXhpc1R5cD4NCiAgICA8TWVudU5tPumAo+e1kOe0lOaQjeebiuioiOeul+abuDwvTWVudU5tPg0KICAgIDxJdGVtTm0+6YeR6J6N5Y+O55uK5ZCI6KiIPC9JdGVtTm0+DQogICAgPENvbE5tPuW9k+acn+mHkemhjTwvQ29sTm0+DQogICAgPE9yaWdpbmFsVmFsPjksODA0LDE3MCwwMDA8L09yaWdpbmFsVmFsPg0KICAgIDxMYXN0TnVtVmFsPjksODA0PC9MYXN0TnVtVmFsPg0KICAgIDxSYXdMaW5rVmFsPjksODA0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21" Error="">PD94bWwgdmVyc2lvbj0iMS4wIiBlbmNvZGluZz0idXRmLTgiPz4NCjxMaW5rSW5mb0V4Y2VsIHhtbG5zOnhzaT0iaHR0cDovL3d3dy53My5vcmcvMjAwMS9YTUxTY2hlbWEtaW5zdGFuY2UiIHhtbG5zOnhzZD0iaHR0cDovL3d3dy53My5vcmcvMjAwMS9YTUxTY2hlbWEiPg0KICA8TGlua0luZm9Db3JlPg0KICAgIDxMaW5rSWQ+MjIxPC9MaW5rSWQ+DQogICAgPEluZmxvd1ZhbD41LDI4ODwvSW5mbG93VmFsPg0KICAgIDxEaXNwVmFsPjUsMjg4IDwvRGlzcFZhbD4NCiAgICA8TGFzdFVwZFRpbWU+MjAyMy8wMi8wMSAxNDozNzo1NjwvTGFzdFVwZFRpbWU+DQogICAgPFdvcmtzaGVldE5NPlBM44CQSUZSU+OAkTwvV29ya3NoZWV0Tk0+DQogICAgPExpbmtDZWxsQWRkcmVzc0ExPlAyMTwvTGlua0NlbGxBZGRyZXNzQTE+DQogICAgPExpbmtDZWxsQWRkcmVzc1IxQzE+UjIx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Ux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E8L0l0ZW1JZD4NCiAgICA8RGlzcEl0ZW1JZD5LMjEwNjAxMTA8L0Rpc3BJdGVtSWQ+DQogICAgPENvbElkPlIzMDEwMDAwMCM8L0NvbElkPg0KICAgIDxUZW1BeGlzVHlwPjEwMDAwMDwvVGVtQXhpc1R5cD4NCiAgICA8TWVudU5tPumAo+e1kOe0lOaQjeebiuioiOeul+abuDwvTWVudU5tPg0KICAgIDxJdGVtTm0+5Y+X5Y+W5Yip5oGvPC9JdGVtTm0+DQogICAgPENvbE5tPuW9k+acn+mHkemhjTwvQ29sTm0+DQogICAgPE9yaWdpbmFsVmFsPjUsMjg4LDE5OSwwMDA8L09yaWdpbmFsVmFsPg0KICAgIDxMYXN0TnVtVmFsPjUsMjg4PC9MYXN0TnVtVmFsPg0KICAgIDxSYXdMaW5rVmFsPjUsMjg4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22" Error="">PD94bWwgdmVyc2lvbj0iMS4wIiBlbmNvZGluZz0idXRmLTgiPz4NCjxMaW5rSW5mb0V4Y2VsIHhtbG5zOnhzaT0iaHR0cDovL3d3dy53My5vcmcvMjAwMS9YTUxTY2hlbWEtaW5zdGFuY2UiIHhtbG5zOnhzZD0iaHR0cDovL3d3dy53My5vcmcvMjAwMS9YTUxTY2hlbWEiPg0KICA8TGlua0luZm9Db3JlPg0KICAgIDxMaW5rSWQ+MjIyPC9MaW5rSWQ+DQogICAgPEluZmxvd1ZhbD40LDA3NzwvSW5mbG93VmFsPg0KICAgIDxEaXNwVmFsPjQsMDc3IDwvRGlzcFZhbD4NCiAgICA8TGFzdFVwZFRpbWU+MjAyMy8wMi8wMSAxNDozNzo1NjwvTGFzdFVwZFRpbWU+DQogICAgPFdvcmtzaGVldE5NPlBM44CQSUZSU+OAkTwvV29ya3NoZWV0Tk0+DQogICAgPExpbmtDZWxsQWRkcmVzc0ExPlAyMjwvTGlua0NlbGxBZGRyZXNzQTE+DQogICAgPExpbmtDZWxsQWRkcmVzc1IxQzE+UjIy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OTAwMDAwMDUy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I8L0l0ZW1JZD4NCiAgICA8RGlzcEl0ZW1JZD5LMjEwNjAxMjA8L0Rpc3BJdGVtSWQ+DQogICAgPENvbElkPlIzMDEwMDAwMCM8L0NvbElkPg0KICAgIDxUZW1BeGlzVHlwPjEwMDAwMDwvVGVtQXhpc1R5cD4NCiAgICA8TWVudU5tPumAo+e1kOe0lOaQjeebiuioiOeul+abuDwvTWVudU5tPg0KICAgIDxJdGVtTm0+5Y+X5Y+W6YWN5b2T6YeRPC9JdGVtTm0+DQogICAgPENvbE5tPuW9k+acn+mHkemhjTwvQ29sTm0+DQogICAgPE9yaWdpbmFsVmFsPjQsMDc3LDIyMSwwMDA8L09yaWdpbmFsVmFsPg0KICAgIDxMYXN0TnVtVmFsPjQsMDc3PC9MYXN0TnVtVmFsPg0KICAgIDxSYXdMaW5rVmFsPjQsMDc3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23" Error="">PD94bWwgdmVyc2lvbj0iMS4wIiBlbmNvZGluZz0idXRmLTgiPz4NCjxMaW5rSW5mb0V4Y2VsIHhtbG5zOnhzaT0iaHR0cDovL3d3dy53My5vcmcvMjAwMS9YTUxTY2hlbWEtaW5zdGFuY2UiIHhtbG5zOnhzZD0iaHR0cDovL3d3dy53My5vcmcvMjAwMS9YTUxTY2hlbWEiPg0KICA8TGlua0luZm9Db3JlPg0KICAgIDxMaW5rSWQ+MjIzPC9MaW5rSWQ+DQogICAgPEluZmxvd1ZhbD40Mzg8L0luZmxvd1ZhbD4NCiAgICA8RGlzcFZhbD40MzggPC9EaXNwVmFsPg0KICAgIDxMYXN0VXBkVGltZT4yMDIzLzAyLzAxIDE0OjM3OjU2PC9MYXN0VXBkVGltZT4NCiAgICA8V29ya3NoZWV0Tk0+UEzjgJBJRlJT44CRPC9Xb3Jrc2hlZXROTT4NCiAgICA8TGlua0NlbGxBZGRyZXNzQTE+UDIzPC9MaW5rQ2VsbEFkZHJlc3NBMT4NCiAgICA8TGlua0NlbGxBZGRyZXNzUjFDMT5SMjN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5MDAwMDAwNTM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MzwvSXRlbUlkPg0KICAgIDxEaXNwSXRlbUlkPksyMTA2MDE5MDwvRGlzcEl0ZW1JZD4NCiAgICA8Q29sSWQ+UjMwMTAwMDAwIzwvQ29sSWQ+DQogICAgPFRlbUF4aXNUeXA+MTAwMDAwPC9UZW1BeGlzVHlwPg0KICAgIDxNZW51Tm0+6YCj57WQ57SU5pCN55uK6KiI566X5pu4PC9NZW51Tm0+DQogICAgPEl0ZW1ObT7jgZ3jga7ku5bjga7ph5Hono3lj47nm4o8L0l0ZW1ObT4NCiAgICA8Q29sTm0+5b2T5pyf6YeR6aGNPC9Db2xObT4NCiAgICA8T3JpZ2luYWxWYWw+NDM4LDc1MCwwMDA8L09yaWdpbmFsVmFsPg0KICAgIDxMYXN0TnVtVmFsPjQzODwvTGFzdE51bVZhbD4NCiAgICA8UmF3TGlua1ZhbD40Mzg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24" Error="">PD94bWwgdmVyc2lvbj0iMS4wIiBlbmNvZGluZz0idXRmLTgiPz4NCjxMaW5rSW5mb0V4Y2VsIHhtbG5zOnhzaT0iaHR0cDovL3d3dy53My5vcmcvMjAwMS9YTUxTY2hlbWEtaW5zdGFuY2UiIHhtbG5zOnhzZD0iaHR0cDovL3d3dy53My5vcmcvMjAwMS9YTUxTY2hlbWEiPg0KICA8TGlua0luZm9Db3JlPg0KICAgIDxMaW5rSWQ+MjI0PC9MaW5rSWQ+DQogICAgPEluZmxvd1ZhbD4tOCwyNjE8L0luZmxvd1ZhbD4NCiAgICA8RGlzcFZhbD7ilrIgOCwyNjEgPC9EaXNwVmFsPg0KICAgIDxMYXN0VXBkVGltZT4yMDIzLzAyLzAxIDE0OjM3OjU2PC9MYXN0VXBkVGltZT4NCiAgICA8V29ya3NoZWV0Tk0+UEzjgJBJRlJT44CRPC9Xb3Jrc2hlZXROTT4NCiAgICA8TGlua0NlbGxBZGRyZXNzQTE+UDI0PC9MaW5rQ2VsbEFkZHJlc3NBMT4NCiAgICA8TGlua0NlbGxBZGRyZXNzUjFDMT5SMjR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5MDAwMDAwNTg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ODwvSXRlbUlkPg0KICAgIDxEaXNwSXRlbUlkPksyMTA2MDJaMDwvRGlzcEl0ZW1JZD4NCiAgICA8Q29sSWQ+UjMwMTAwMDAwIzwvQ29sSWQ+DQogICAgPFRlbUF4aXNUeXA+MTAwMDAwPC9UZW1BeGlzVHlwPg0KICAgIDxNZW51Tm0+6YCj57WQ57SU5pCN55uK6KiI566X5pu4PC9NZW51Tm0+DQogICAgPEl0ZW1ObT7ph5Hono3osrvnlKjlkIjoqIg8L0l0ZW1ObT4NCiAgICA8Q29sTm0+5b2T5pyf6YeR6aGNPC9Db2xObT4NCiAgICA8T3JpZ2luYWxWYWw+LTgsMjYxLDI1OSwwMDA8L09yaWdpbmFsVmFsPg0KICAgIDxMYXN0TnVtVmFsPi04LDI2MTwvTGFzdE51bVZhbD4NCiAgICA8UmF3TGlua1ZhbD4tOCwyNjE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25" Error="">PD94bWwgdmVyc2lvbj0iMS4wIiBlbmNvZGluZz0idXRmLTgiPz4NCjxMaW5rSW5mb0V4Y2VsIHhtbG5zOnhzaT0iaHR0cDovL3d3dy53My5vcmcvMjAwMS9YTUxTY2hlbWEtaW5zdGFuY2UiIHhtbG5zOnhzZD0iaHR0cDovL3d3dy53My5vcmcvMjAwMS9YTUxTY2hlbWEiPg0KICA8TGlua0luZm9Db3JlPg0KICAgIDxMaW5rSWQ+MjI1PC9MaW5rSWQ+DQogICAgPEluZmxvd1ZhbD4tOCwyNjE8L0luZmxvd1ZhbD4NCiAgICA8RGlzcFZhbD7ilrIgOCwyNjEgPC9EaXNwVmFsPg0KICAgIDxMYXN0VXBkVGltZT4yMDIzLzAyLzAxIDE0OjM3OjU2PC9MYXN0VXBkVGltZT4NCiAgICA8V29ya3NoZWV0Tk0+UEzjgJBJRlJT44CRPC9Xb3Jrc2hlZXROTT4NCiAgICA8TGlua0NlbGxBZGRyZXNzQTE+UDI1PC9MaW5rQ2VsbEFkZHJlc3NBMT4NCiAgICA8TGlua0NlbGxBZGRyZXNzUjFDMT5SMjV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5MDAwMDAwNTY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NjwvSXRlbUlkPg0KICAgIDxEaXNwSXRlbUlkPksyMTA2MDIxMDwvRGlzcEl0ZW1JZD4NCiAgICA8Q29sSWQ+UjMwMTAwMDAwIzwvQ29sSWQ+DQogICAgPFRlbUF4aXNUeXA+MTAwMDAwPC9UZW1BeGlzVHlwPg0KICAgIDxNZW51Tm0+6YCj57WQ57SU5pCN55uK6KiI566X5pu4PC9NZW51Tm0+DQogICAgPEl0ZW1ObT7mlK/miZXliKnmga88L0l0ZW1ObT4NCiAgICA8Q29sTm0+5b2T5pyf6YeR6aGNPC9Db2xObT4NCiAgICA8T3JpZ2luYWxWYWw+LTgsMjYxLDI1OSwwMDA8L09yaWdpbmFsVmFsPg0KICAgIDxMYXN0TnVtVmFsPi04LDI2MTwvTGFzdE51bVZhbD4NCiAgICA8UmF3TGlua1ZhbD4tOCwyNjE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26" Error="">PD94bWwgdmVyc2lvbj0iMS4wIiBlbmNvZGluZz0idXRmLTgiPz4NCjxMaW5rSW5mb0V4Y2VsIHhtbG5zOnhzaT0iaHR0cDovL3d3dy53My5vcmcvMjAwMS9YTUxTY2hlbWEtaW5zdGFuY2UiIHhtbG5zOnhzZD0iaHR0cDovL3d3dy53My5vcmcvMjAwMS9YTUxTY2hlbWEiPg0KICA8TGlua0luZm9Db3JlPg0KICAgIDxMaW5rSWQ+MjI2PC9MaW5rSWQ+DQogICAgPEluZmxvd1ZhbD4yNSw0NDM8L0luZmxvd1ZhbD4NCiAgICA8RGlzcFZhbD4yNSw0NDMgPC9EaXNwVmFsPg0KICAgIDxMYXN0VXBkVGltZT4yMDIzLzAyLzAxIDE0OjM3OjU2PC9MYXN0VXBkVGltZT4NCiAgICA8V29ya3NoZWV0Tk0+UEzjgJBJRlJT44CRPC9Xb3Jrc2hlZXROTT4NCiAgICA8TGlua0NlbGxBZGRyZXNzQTE+UDI3PC9MaW5rQ2VsbEFkZHJlc3NBMT4NCiAgICA8TGlua0NlbGxBZGRyZXNzUjFDMT5SMjd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5MDAwMDAwNTk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OTwvSXRlbUlkPg0KICAgIDxEaXNwSXRlbUlkPksyMTA2MDMwMDwvRGlzcEl0ZW1JZD4NCiAgICA8Q29sSWQ+UjMwMTAwMDAwIzwvQ29sSWQ+DQogICAgPFRlbUF4aXNUeXA+MTAwMDAwPC9UZW1BeGlzVHlwPg0KICAgIDxNZW51Tm0+6YCj57WQ57SU5pCN55uK6KiI566X5pu4PC9NZW51Tm0+DQogICAgPEl0ZW1ObT7mjIHliIbms5XjgavjgojjgovmipXos4fmkI3nm4o8L0l0ZW1ObT4NCiAgICA8Q29sTm0+5b2T5pyf6YeR6aGNPC9Db2xObT4NCiAgICA8T3JpZ2luYWxWYWw+MjUsNDQzLDYzOCwwMDA8L09yaWdpbmFsVmFsPg0KICAgIDxMYXN0TnVtVmFsPjI1LDQ0MzwvTGFzdE51bVZhbD4NCiAgICA8UmF3TGlua1ZhbD4yNSw0NDM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27" Error="">PD94bWwgdmVyc2lvbj0iMS4wIiBlbmNvZGluZz0idXRmLTgiPz4NCjxMaW5rSW5mb0V4Y2VsIHhtbG5zOnhzaT0iaHR0cDovL3d3dy53My5vcmcvMjAwMS9YTUxTY2hlbWEtaW5zdGFuY2UiIHhtbG5zOnhzZD0iaHR0cDovL3d3dy53My5vcmcvMjAwMS9YTUxTY2hlbWEiPg0KICA8TGlua0luZm9Db3JlPg0KICAgIDxMaW5rSWQ+MjI3PC9MaW5rSWQ+DQogICAgPEluZmxvd1ZhbD44NCw5NzU8L0luZmxvd1ZhbD4NCiAgICA8RGlzcFZhbD44NCw5NzUgPC9EaXNwVmFsPg0KICAgIDxMYXN0VXBkVGltZT4yMDIzLzAyLzAxIDE0OjM3OjU2PC9MYXN0VXBkVGltZT4NCiAgICA8V29ya3NoZWV0Tk0+UEzjgJBJRlJT44CRPC9Xb3Jrc2hlZXROTT4NCiAgICA8TGlua0NlbGxBZGRyZXNzQTE+UDI4PC9MaW5rQ2VsbEFkZHJlc3NBMT4NCiAgICA8TGlua0NlbGxBZGRyZXNzUjFDMT5SMjh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yMTA3MDAwMCM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cwMDAwIzwvSXRlbUlkPg0KICAgIDxEaXNwSXRlbUlkPksyMTA3MDAwMDA8L0Rpc3BJdGVtSWQ+DQogICAgPENvbElkPlIzMDEwMDAwMCM8L0NvbElkPg0KICAgIDxUZW1BeGlzVHlwPjEwMDAwMDwvVGVtQXhpc1R5cD4NCiAgICA8TWVudU5tPumAo+e1kOe0lOaQjeebiuioiOeul+abuDwvTWVudU5tPg0KICAgIDxJdGVtTm0+56iO5byV5YmN5Zub5Y2K5pyf5Yip55uKPC9JdGVtTm0+DQogICAgPENvbE5tPuW9k+acn+mHkemhjTwvQ29sTm0+DQogICAgPE9yaWdpbmFsVmFsPjg0LDk3NSw3NjAsMDAwPC9PcmlnaW5hbFZhbD4NCiAgICA8TGFzdE51bVZhbD44NCw5NzU8L0xhc3ROdW1WYWw+DQogICAgPFJhd0xpbmtWYWw+ODQsOTc1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28" Error="">PD94bWwgdmVyc2lvbj0iMS4wIiBlbmNvZGluZz0idXRmLTgiPz4NCjxMaW5rSW5mb0V4Y2VsIHhtbG5zOnhzaT0iaHR0cDovL3d3dy53My5vcmcvMjAwMS9YTUxTY2hlbWEtaW5zdGFuY2UiIHhtbG5zOnhzZD0iaHR0cDovL3d3dy53My5vcmcvMjAwMS9YTUxTY2hlbWEiPg0KICA8TGlua0luZm9Db3JlPg0KICAgIDxMaW5rSWQ+MjI4PC9MaW5rSWQ+DQogICAgPEluZmxvd1ZhbD4tMTksODg3PC9JbmZsb3dWYWw+DQogICAgPERpc3BWYWw+4payIDE5LDg4NyA8L0Rpc3BWYWw+DQogICAgPExhc3RVcGRUaW1lPjIwMjMvMDIvMDEgMTQ6Mzc6NTY8L0xhc3RVcGRUaW1lPg0KICAgIDxXb3Jrc2hlZXROTT5QTOOAkElGUlPjgJE8L1dvcmtzaGVldE5NPg0KICAgIDxMaW5rQ2VsbEFkZHJlc3NBMT5QMjk8L0xpbmtDZWxsQWRkcmVzc0ExPg0KICAgIDxMaW5rQ2VsbEFkZHJlc3NSMUMxPlIyOUMxNjwvTGlua0NlbGxBZGRyZXNzUjFDMT4NCiAgICA8Q2VsbEJhY2tncm91bmRDb2xvcj4xNjc3NzIxNTwvQ2VsbEJhY2tncm91bmRDb2xvcj4NCiAgICA8Q2VsbEJhY2tncm91bmRDb2xvckluZGV4Pi00MTQyPC9DZWxsQmFja2dyb3VuZENvbG9ySW5kZXg+DQogIDwvTGlua0luZm9Db3JlPg0KICA8TGlua0luZm9Yc2E+DQogICAgPEF1SWQ+MDU1OTcvMTkvMy8zL0QyMzAwNTAxMDAxMDAwMDAwMDAwLzEvMS8yNDIvSzIxMDgwWjAwIy9SMzAxMDAwMDAjLzEwMDAwMDwvQXVJZD4NCiAgICA8Q29tcGFueUlkPjA1NTk3PC9Db21wYW55SWQ+DQogICAgPEFjUGVyaW9kPjE5PC9BY1BlcmlvZD4NCiAgICA8UGVyaW9kVHlwPjM8L1BlcmlvZFR5cD4NCiAgICA8UGVyaW9kRHRsVHlwPjM8L1BlcmlvZER0bFR5cD4NCiAgICA8UGVyaW9kU3RhcnREYXRlPjIwMjE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ODBaMDAjPC9JdGVtSWQ+DQogICAgPERpc3BJdGVtSWQ+SzIxMDgwWjAwMDwvRGlzcEl0ZW1JZD4NCiAgICA8Q29sSWQ+UjMwMTAwMDAwIzwvQ29sSWQ+DQogICAgPFRlbUF4aXNUeXA+MTAwMDAwPC9UZW1BeGlzVHlwPg0KICAgIDxNZW51Tm0+6YCj57WQ57SU5pCN55uK6KiI566X5pu4PC9NZW51Tm0+DQogICAgPEl0ZW1ObT7ms5XkurrmiYDlvpfnqI7osrvnlKg8L0l0ZW1ObT4NCiAgICA8Q29sTm0+5b2T5pyf6YeR6aGNPC9Db2xObT4NCiAgICA8T3JpZ2luYWxWYWw+LTE5LDg4Nyw4MDgsMDAwPC9PcmlnaW5hbFZhbD4NCiAgICA8TGFzdE51bVZhbD4tMTksODg3PC9MYXN0TnVtVmFsPg0KICAgIDxSYXdMaW5rVmFsPi0xOSw4ODc8L1Jhd0xpbmtWYWw+DQogICAgPFZpZXdVbml0VHlwPjc8L1ZpZXdVbml0VHlwPg0KICAgIDxEZWNpbWFsUG9pbnQ+MDwvRGVjaW1hbFBvaW50Pg0KICAgIDxSb3VuZFR5cD4yPC9Sb3VuZFR5cD4NCiAgICA8TnVtVGV4dFR5cD4xPC9OdW1UZXh0VHlwPg0KICAgIDxDbGFzc1R5cD4zPC9DbGFzc1R5cD4NCiAgICA8RFRvdGFsWU1ESE1TPjIwMjIvMDkvMDUgMDk6MzI6MT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29" Error="">PD94bWwgdmVyc2lvbj0iMS4wIiBlbmNvZGluZz0idXRmLTgiPz4NCjxMaW5rSW5mb0V4Y2VsIHhtbG5zOnhzaT0iaHR0cDovL3d3dy53My5vcmcvMjAwMS9YTUxTY2hlbWEtaW5zdGFuY2UiIHhtbG5zOnhzZD0iaHR0cDovL3d3dy53My5vcmcvMjAwMS9YTUxTY2hlbWEiPg0KICA8TGlua0luZm9Db3JlPg0KICAgIDxMaW5rSWQ+MjI5PC9MaW5rSWQ+DQogICAgPEluZmxvd1ZhbD42NSwwODc8L0luZmxvd1ZhbD4NCiAgICA8RGlzcFZhbD42NSwwODcgPC9EaXNwVmFsPg0KICAgIDxMYXN0VXBkVGltZT4yMDIzLzAyLzAxIDE0OjM3OjU2PC9MYXN0VXBkVGltZT4NCiAgICA8V29ya3NoZWV0Tk0+UEzjgJBJRlJT44CRPC9Xb3Jrc2hlZXROTT4NCiAgICA8TGlua0NlbGxBZGRyZXNzQTE+UDMwPC9MaW5rQ2VsbEFkZHJlc3NBMT4NCiAgICA8TGlua0NlbGxBZGRyZXNzUjFDMT5SMzB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yMzAwMDAwMCM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zMDAwMDAwIzwvSXRlbUlkPg0KICAgIDxEaXNwSXRlbUlkPksyMzAwMDAwMDA8L0Rpc3BJdGVtSWQ+DQogICAgPENvbElkPlIzMDEwMDAwMCM8L0NvbElkPg0KICAgIDxUZW1BeGlzVHlwPjEwMDAwMDwvVGVtQXhpc1R5cD4NCiAgICA8TWVudU5tPumAo+e1kOe0lOaQjeebiuioiOeul+abuDwvTWVudU5tPg0KICAgIDxJdGVtTm0+5Zub5Y2K5pyf57SU5Yip55uKPC9JdGVtTm0+DQogICAgPENvbE5tPuW9k+acn+mHkemhjTwvQ29sTm0+DQogICAgPE9yaWdpbmFsVmFsPjY1LDA4Nyw5NTIsMDAwPC9PcmlnaW5hbFZhbD4NCiAgICA8TGFzdE51bVZhbD42NSwwODc8L0xhc3ROdW1WYWw+DQogICAgPFJhd0xpbmtWYWw+NjUsMDg3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0" Error="">PD94bWwgdmVyc2lvbj0iMS4wIiBlbmNvZGluZz0idXRmLTgiPz4NCjxMaW5rSW5mb0V4Y2VsIHhtbG5zOnhzaT0iaHR0cDovL3d3dy53My5vcmcvMjAwMS9YTUxTY2hlbWEtaW5zdGFuY2UiIHhtbG5zOnhzZD0iaHR0cDovL3d3dy53My5vcmcvMjAwMS9YTUxTY2hlbWEiPg0KICA8TGlua0luZm9Db3JlPg0KICAgIDxMaW5rSWQ+MjMwPC9MaW5rSWQ+DQogICAgPEluZmxvd1ZhbD42MiwwMjM8L0luZmxvd1ZhbD4NCiAgICA8RGlzcFZhbD42MiwwMjMgPC9EaXNwVmFsPg0KICAgIDxMYXN0VXBkVGltZT4yMDIzLzAyLzAxIDE0OjM3OjU2PC9MYXN0VXBkVGltZT4NCiAgICA8V29ya3NoZWV0Tk0+UEzjgJBJRlJT44CRPC9Xb3Jrc2hlZXROTT4NCiAgICA8TGlua0NlbGxBZGRyZXNzQTE+UDMyPC9MaW5rQ2VsbEFkZHJlc3NBMT4NCiAgICA8TGlua0NlbGxBZGRyZXNzUjFDMT5SMzJ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TAwMTAwMDAwMDAwMC8xLzEvMjQyL0syNDAxMDAwMCMvUjMwMT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0MDEwMDAwIzwvSXRlbUlkPg0KICAgIDxEaXNwSXRlbUlkPksyNDAxMDAwMDA8L0Rpc3BJdGVtSWQ+DQogICAgPENvbElkPlIzMDEwMDAwMCM8L0NvbElkPg0KICAgIDxUZW1BeGlzVHlwPjEwMDAwMDwvVGVtQXhpc1R5cD4NCiAgICA8TWVudU5tPumAo+e1kOe0lOaQjeebiuioiOeul+abuDwvTWVudU5tPg0KICAgIDxJdGVtTm0+6Kaq5Lya56S+44Gu5omA5pyJ6ICFPC9JdGVtTm0+DQogICAgPENvbE5tPuW9k+acn+mHkemhjTwvQ29sTm0+DQogICAgPE9yaWdpbmFsVmFsPjYyLDAyMyw0NzksMDAwPC9PcmlnaW5hbFZhbD4NCiAgICA8TGFzdE51bVZhbD42MiwwMjM8L0xhc3ROdW1WYWw+DQogICAgPFJhd0xpbmtWYWw+NjIsMDIzPC9SYXdMaW5rVmFsPg0KICAgIDxWaWV3VW5pdFR5cD43PC9WaWV3VW5pdFR5cD4NCiAgICA8RGVjaW1hbFBvaW50PjA8L0RlY2ltYWxQb2ludD4NCiAgICA8Um91bmRUeXA+MjwvUm91bmRUeXA+DQogICAgPE51bVRleHRUeXA+MTwvTnVtVGV4dFR5cD4NCiAgICA8Q2xhc3NUeXA+MzwvQ2xhc3NUeXA+DQogICAgPERUb3RhbFlNREhNUz4yMDIyLzA5LzA1IDA5OjMyOjE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1" Error="">PD94bWwgdmVyc2lvbj0iMS4wIiBlbmNvZGluZz0idXRmLTgiPz4NCjxMaW5rSW5mb0V4Y2VsIHhtbG5zOnhzaT0iaHR0cDovL3d3dy53My5vcmcvMjAwMS9YTUxTY2hlbWEtaW5zdGFuY2UiIHhtbG5zOnhzZD0iaHR0cDovL3d3dy53My5vcmcvMjAwMS9YTUxTY2hlbWEiPg0KICA8TGlua0luZm9Db3JlPg0KICAgIDxMaW5rSWQ+MjMxPC9MaW5rSWQ+DQogICAgPEluZmxvd1ZhbD4zLDA2NDwvSW5mbG93VmFsPg0KICAgIDxEaXNwVmFsPjMsMDY0IDwvRGlzcFZhbD4NCiAgICA8TGFzdFVwZFRpbWU+MjAyMy8wMi8wMSAxNDozNzo1NjwvTGFzdFVwZFRpbWU+DQogICAgPFdvcmtzaGVldE5NPlBM44CQSUZSU+OAkTwvV29ya3NoZWV0Tk0+DQogICAgPExpbmtDZWxsQWRkcmVzc0ExPlAzMzwvTGlua0NlbGxBZGRyZXNzQTE+DQogICAgPExpbmtDZWxsQWRkcmVzc1IxQzE+UjMz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EwMDEwMDAwMDAwMDAvMS8xLzI0Mi9LMjQwMjAwMDAjL1IzMDE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NDAyMDAwMCM8L0l0ZW1JZD4NCiAgICA8RGlzcEl0ZW1JZD5LMjQwMjAwMDAwPC9EaXNwSXRlbUlkPg0KICAgIDxDb2xJZD5SMzAxMDAwMDAjPC9Db2xJZD4NCiAgICA8VGVtQXhpc1R5cD4xMDAwMDA8L1RlbUF4aXNUeXA+DQogICAgPE1lbnVObT7pgKPntZDntJTmkI3nm4roqIjnrpfmm7g8L01lbnVObT4NCiAgICA8SXRlbU5tPumdnuaUr+mFjeaMgeWIhjwvSXRlbU5tPg0KICAgIDxDb2xObT7lvZPmnJ/ph5HpoY08L0NvbE5tPg0KICAgIDxPcmlnaW5hbFZhbD4zLDA2NCw0NzMsMDAwPC9PcmlnaW5hbFZhbD4NCiAgICA8TGFzdE51bVZhbD4zLDA2NDwvTGFzdE51bVZhbD4NCiAgICA8UmF3TGlua1ZhbD4zLDA2NDwvUmF3TGlua1ZhbD4NCiAgICA8Vmlld1VuaXRUeXA+NzwvVmlld1VuaXRUeXA+DQogICAgPERlY2ltYWxQb2ludD4wPC9EZWNpbWFsUG9pbnQ+DQogICAgPFJvdW5kVHlwPjI8L1JvdW5kVHlwPg0KICAgIDxOdW1UZXh0VHlwPjE8L051bVRleHRUeXA+DQogICAgPENsYXNzVHlwPjM8L0NsYXNzVHlwPg0KICAgIDxEVG90YWxZTURITVM+MjAyMi8wOS8wNSAwOTozMjox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2" Error="">PD94bWwgdmVyc2lvbj0iMS4wIiBlbmNvZGluZz0idXRmLTgiPz4NCjxMaW5rSW5mb0V4Y2VsIHhtbG5zOnhzaT0iaHR0cDovL3d3dy53My5vcmcvMjAwMS9YTUxTY2hlbWEtaW5zdGFuY2UiIHhtbG5zOnhzZD0iaHR0cDovL3d3dy53My5vcmcvMjAwMS9YTUxTY2hlbWEiPg0KICA8TGlua0luZm9Db3JlPg0KICAgIDxMaW5rSWQ+MjMyPC9MaW5rSWQ+DQogICAgPEluZmxvd1ZhbD42NSwwODc8L0luZmxvd1ZhbD4NCiAgICA8RGlzcFZhbD42NSwwODcgPC9EaXNwVmFsPg0KICAgIDxMYXN0VXBkVGltZT4yMDIzLzAyLzAxIDE0OjM3OjU2PC9MYXN0VXBkVGltZT4NCiAgICA8V29ya3NoZWV0Tk0+UEzjgJBJRlJT44CRPC9Xb3Jrc2hlZXROTT4NCiAgICA8TGlua0NlbGxBZGRyZXNzQTE+UDQ4PC9MaW5rQ2VsbEFkZHJlc3NBMT4NCiAgICA8TGlua0NlbGxBZGRyZXNzUjFDMT5SNDh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5MDAwMDAwMTM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kwMDAwMDAxMzwvSXRlbUlkPg0KICAgIDxEaXNwSXRlbUlkPjk3OTQ1NTA8L0Rpc3BJdGVtSWQ+DQogICAgPENvbElkPlIxMDQwMDAwMCM8L0NvbElkPg0KICAgIDxUZW1BeGlzVHlwPjEwMDAwMDwvVGVtQXhpc1R5cD4NCiAgICA8TWVudU5tPumAo+e1kOWMheaLrOWIqeebiuioiOeul+abuDwvTWVudU5tPg0KICAgIDxJdGVtTm0+5bCR5qCq5pCN55uK6Kq/5pW05YmN5Yip55uK77yI5YyF5ous5Yip55uK6KiI566X5pu477yJPC9JdGVtTm0+DQogICAgPENvbE5tPuaMr+abv+W+jOmHkemhjTwvQ29sTm0+DQogICAgPE9yaWdpbmFsVmFsPjY1LDA4Nyw5NTIsMDAwPC9PcmlnaW5hbFZhbD4NCiAgICA8TGFzdE51bVZhbCAvPg0KICAgIDxSYXdMaW5rVmFsPjY1LDA4Nyw5NTIsMDAwPC9SYXdMaW5rVmFsPg0KICAgIDxWaWV3VW5pdFR5cD4xPC9WaWV3VW5pdFR5cD4NCiAgICA8RGVjaW1hbFBvaW50PjA8L0RlY2ltYWxQb2ludD4NCiAgICA8Um91bmRUeXA+MjwvUm91bmRUeXA+DQogICAgPE51bVRleHRUeXA+MTwvTnVtVGV4dFR5cD4NCiAgICA8Q2xhc3NUeXA+MzwvQ2xhc3NUeXA+DQogICAgPERUb3RhbFlNREhNUz4yMDIyLzA4LzMwIDE4OjAxOjUxPC9EVG90YWxZTURITVM+DQogICAgPERpc2Nsb3N1cmVJbnB1dFR5cD4y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3" Error="">PD94bWwgdmVyc2lvbj0iMS4wIiBlbmNvZGluZz0idXRmLTgiPz4NCjxMaW5rSW5mb0V4Y2VsIHhtbG5zOnhzaT0iaHR0cDovL3d3dy53My5vcmcvMjAwMS9YTUxTY2hlbWEtaW5zdGFuY2UiIHhtbG5zOnhzZD0iaHR0cDovL3d3dy53My5vcmcvMjAwMS9YTUxTY2hlbWEiPg0KICA8TGlua0luZm9Db3JlPg0KICAgIDxMaW5rSWQ+MjMzPC9MaW5rSWQ+DQogICAgPEluZmxvd1ZhbD4xMyw5ODU8L0luZmxvd1ZhbD4NCiAgICA8RGlzcFZhbD4xMyw5ODUgPC9EaXNwVmFsPg0KICAgIDxMYXN0VXBkVGltZT4yMDIzLzAyLzAxIDE0OjM3OjU2PC9MYXN0VXBkVGltZT4NCiAgICA8V29ya3NoZWV0Tk0+UEzjgJBJRlJT44CRPC9Xb3Jrc2hlZXROTT4NCiAgICA8TGlua0NlbGxBZGRyZXNzQTE+UDUxPC9MaW5rQ2VsbEFkZHJlc3NBMT4NCiAgICA8TGlua0NlbGxBZGRyZXNzUjFDMT5SNTF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5MDAwMDAwMDI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kwMDAwMDAwMjwvSXRlbUlkPg0KICAgIDxEaXNwSXRlbUlkPjk3OTU5NTA8L0Rpc3BJdGVtSWQ+DQogICAgPENvbElkPlIxMDQwMDAwMCM8L0NvbElkPg0KICAgIDxUZW1BeGlzVHlwPjEwMDAwMDwvVGVtQXhpc1R5cD4NCiAgICA8TWVudU5tPumAo+e1kOWMheaLrOWIqeebiuioiOeul+abuDwvTWVudU5tPg0KICAgIDxJdGVtTm0+44Gd44Gu5LuW6KmV5L6h5beu6aGN6YeRLeWMheaLrOWIqeebiuioiOeul+abuOWil+a4m+ioiO+8iOaMgeWIhuazlemZpOOBj++8iTwvSXRlbU5tPg0KICAgIDxDb2xObT7mjK/mm7/lvozph5HpoY08L0NvbE5tPg0KICAgIDxPcmlnaW5hbFZhbD4xMyw5ODUsMjQxLDAwMDwvT3JpZ2luYWxWYWw+DQogICAgPExhc3ROdW1WYWwgLz4NCiAgICA8UmF3TGlua1ZhbD4xMyw5ODUsMjQxLDAwMDwvUmF3TGlua1ZhbD4NCiAgICA8Vmlld1VuaXRUeXA+MTwvVmlld1VuaXRUeXA+DQogICAgPERlY2ltYWxQb2ludD4wPC9EZWNpbWFsUG9pbnQ+DQogICAgPFJvdW5kVHlwPjI8L1JvdW5kVHlwPg0KICAgIDxOdW1UZXh0VHlwPjE8L051bVRleHRUeXA+DQogICAgPENsYXNzVHlwPjM8L0NsYXNzVHlwPg0KICAgIDxEVG90YWxZTURITVM+MjAyMi8wOC8zMCAxODowMTo1MTwvRFRvdGFsWU1ESE1TPg0KICAgIDxEaXNjbG9zdXJlSW5wdXRUeXA+MjwvRGlzY2xvc3VyZUlucHV0VHlwPg0KICA8L0xpbmtJbmZvWHNhPg0KICA8TGlua0luZm9DaGFuZ2VTZXR0aW5nPg0KICAgIDxaZXJvRGlzcFR5cD40PC9aZXJvRGlzcFR5cD4NCiAgICA8RWFzTnVtVmlld1VuaXRUeXA+Nz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4" Error="">PD94bWwgdmVyc2lvbj0iMS4wIiBlbmNvZGluZz0idXRmLTgiPz4NCjxMaW5rSW5mb0V4Y2VsIHhtbG5zOnhzaT0iaHR0cDovL3d3dy53My5vcmcvMjAwMS9YTUxTY2hlbWEtaW5zdGFuY2UiIHhtbG5zOnhzZD0iaHR0cDovL3d3dy53My5vcmcvMjAwMS9YTUxTY2hlbWEiPg0KICA8TGlua0luZm9Db3JlPg0KICAgIDxMaW5rSWQ+MjM0PC9MaW5rSWQ+DQogICAgPEluZmxvd1ZhbD4tODM8L0luZmxvd1ZhbD4NCiAgICA8RGlzcFZhbD7ilrIgODMgPC9EaXNwVmFsPg0KICAgIDxMYXN0VXBkVGltZT4yMDIzLzAyLzAxIDE0OjM3OjU2PC9MYXN0VXBkVGltZT4NCiAgICA8V29ya3NoZWV0Tk0+UEzjgJBJRlJT44CRPC9Xb3Jrc2hlZXROTT4NCiAgICA8TGlua0NlbGxBZGRyZXNzQTE+UDUyPC9MaW5rQ2VsbEFkZHJlc3NBMT4NCiAgICA8TGlua0NlbGxBZGRyZXNzUjFDMT5SNTJ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5MDAwMDAwMDA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kwMDAwMDAwMDwvSXRlbUlkPg0KICAgIDxEaXNwSXRlbUlkPjk3OTU3NTA8L0Rpc3BJdGVtSWQ+DQogICAgPENvbElkPlIxMDQwMDAwMCM8L0NvbElkPg0KICAgIDxUZW1BeGlzVHlwPjEwMDAwMDwvVGVtQXhpc1R5cD4NCiAgICA8TWVudU5tPumAo+e1kOWMheaLrOWIqeebiuioiOeul+abuDwvTWVudU5tPg0KICAgIDxJdGVtTm0+6YCA6IG357Wm5LuYLeWMheaLrOWIqeebiuioiOeul+abuOWil+a4m+ioiO+8iOaMgeWIhuazlemZpOOBj++8iTwvSXRlbU5tPg0KICAgIDxDb2xObT7mjK/mm7/lvozph5HpoY08L0NvbE5tPg0KICAgIDxPcmlnaW5hbFZhbD4tODMsMTcwLDAwMDwvT3JpZ2luYWxWYWw+DQogICAgPExhc3ROdW1WYWwgLz4NCiAgICA8UmF3TGlua1ZhbD4tODMsMTcwLDAwMDwvUmF3TGlua1ZhbD4NCiAgICA8Vmlld1VuaXRUeXA+MTwvVmlld1VuaXRUeXA+DQogICAgPERlY2ltYWxQb2ludD4wPC9EZWNpbWFsUG9pbnQ+DQogICAgPFJvdW5kVHlwPjI8L1JvdW5kVHlwPg0KICAgIDxOdW1UZXh0VHlwPjE8L051bVRleHRUeXA+DQogICAgPENsYXNzVHlwPjM8L0NsYXNzVHlwPg0KICAgIDxEVG90YWxZTURITVM+MjAyMi8wOC8zMCAxODowMTo1MTwvRFRvdGFsWU1ESE1TPg0KICAgIDxEaXNjbG9zdXJlSW5wdXRUeXA+MjwvRGlzY2xvc3VyZUlucHV0VHlwPg0KICA8L0xpbmtJbmZvWHNhPg0KICA8TGlua0luZm9DaGFuZ2VTZXR0aW5nPg0KICAgIDxaZXJvRGlzcFR5cD40PC9aZXJvRGlzcFR5cD4NCiAgICA8RWFzTnVtVmlld1VuaXRUeXA+Nz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5" Error="">PD94bWwgdmVyc2lvbj0iMS4wIiBlbmNvZGluZz0idXRmLTgiPz4NCjxMaW5rSW5mb0V4Y2VsIHhtbG5zOnhzaT0iaHR0cDovL3d3dy53My5vcmcvMjAwMS9YTUxTY2hlbWEtaW5zdGFuY2UiIHhtbG5zOnhzZD0iaHR0cDovL3d3dy53My5vcmcvMjAwMS9YTUxTY2hlbWEiPg0KICA8TGlua0luZm9Db3JlPg0KICAgIDxMaW5rSWQ+MjM1PC9MaW5rSWQ+DQogICAgPEluZmxvd1ZhbD4tMywxNTM8L0luZmxvd1ZhbD4NCiAgICA8RGlzcFZhbD7ilrIgMywxNTMgPC9EaXNwVmFsPg0KICAgIDxMYXN0VXBkVGltZT4yMDIzLzAyLzAxIDE0OjM3OjU2PC9MYXN0VXBkVGltZT4NCiAgICA8V29ya3NoZWV0Tk0+UEzjgJBJRlJT44CRPC9Xb3Jrc2hlZXROTT4NCiAgICA8TGlua0NlbGxBZGRyZXNzQTE+UDUzPC9MaW5rQ2VsbEFkZHJlc3NBMT4NCiAgICA8TGlua0NlbGxBZGRyZXNzUjFDMT5SNTN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5MDAwMDAwMTI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kwMDAwMDAxMjwvSXRlbUlkPg0KICAgIDxEaXNwSXRlbUlkPjk3OTU1MDA8L0Rpc3BJdGVtSWQ+DQogICAgPENvbElkPlIxMDQwMDAwMCM8L0NvbElkPg0KICAgIDxUZW1BeGlzVHlwPjEwMDAwMDwvVGVtQXhpc1R5cD4NCiAgICA8TWVudU5tPumAo+e1kOWMheaLrOWIqeebiuioiOeul+abuDwvTWVudU5tPg0KICAgIDxJdGVtTm0+5oyB5YiG5rOV44Gr6Zai44GZ44KL44Gd44Gu5LuW5YyF5ous5Yip55uK77yI44Oq44K144Kk44Kv44Or5LiN5Y+v77yJ5bCP6KiIPC9JdGVtTm0+DQogICAgPENvbE5tPuaMr+abv+W+jOmHkemhjTwvQ29sTm0+DQogICAgPE9yaWdpbmFsVmFsPi0zLDE1Myw3NTQsMDAwPC9PcmlnaW5hbFZhbD4NCiAgICA8TGFzdE51bVZhbCAvPg0KICAgIDxSYXdMaW5rVmFsPi0zLDE1Myw3NTQsMDAwPC9SYXdMaW5rVmFsPg0KICAgIDxWaWV3VW5pdFR5cD4xPC9WaWV3VW5pdFR5cD4NCiAgICA8RGVjaW1hbFBvaW50PjA8L0RlY2ltYWxQb2ludD4NCiAgICA8Um91bmRUeXA+MjwvUm91bmRUeXA+DQogICAgPE51bVRleHRUeXA+MTwvTnVtVGV4dFR5cD4NCiAgICA8Q2xhc3NUeXA+MzwvQ2xhc3NUeXA+DQogICAgPERUb3RhbFlNREhNUz4yMDIyLzA4LzMwIDE4OjAxOjUxPC9EVG90YWxZTURITVM+DQogICAgPERpc2Nsb3N1cmVJbnB1dFR5cD4y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6" Error="">PD94bWwgdmVyc2lvbj0iMS4wIiBlbmNvZGluZz0idXRmLTgiPz4NCjxMaW5rSW5mb0V4Y2VsIHhtbG5zOnhzaT0iaHR0cDovL3d3dy53My5vcmcvMjAwMS9YTUxTY2hlbWEtaW5zdGFuY2UiIHhtbG5zOnhzZD0iaHR0cDovL3d3dy53My5vcmcvMjAwMS9YTUxTY2hlbWEiPg0KICA8TGlua0luZm9Db3JlPg0KICAgIDxMaW5rSWQ+MjM2PC9MaW5rSWQ+DQogICAgPEluZmxvd1ZhbD4xMSw2ODY8L0luZmxvd1ZhbD4NCiAgICA8RGlzcFZhbD4xMSw2ODYgPC9EaXNwVmFsPg0KICAgIDxMYXN0VXBkVGltZT4yMDIzLzAyLzAxIDE0OjM3OjU2PC9MYXN0VXBkVGltZT4NCiAgICA8V29ya3NoZWV0Tk0+UEzjgJBJRlJT44CRPC9Xb3Jrc2hlZXROTT4NCiAgICA8TGlua0NlbGxBZGRyZXNzQTE+UDU2PC9MaW5rQ2VsbEFkZHJlc3NBMT4NCiAgICA8TGlua0NlbGxBZGRyZXNzUjFDMT5SNTZ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5MDAwMDAwMDQ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kwMDAwMDAwNDwvSXRlbUlkPg0KICAgIDxEaXNwSXRlbUlkPjk3OTYyNTA8L0Rpc3BJdGVtSWQ+DQogICAgPENvbElkPlIxMDQwMDAwMCM8L0NvbElkPg0KICAgIDxUZW1BeGlzVHlwPjEwMDAwMDwvVGVtQXhpc1R5cD4NCiAgICA8TWVudU5tPumAo+e1kOWMheaLrOWIqeebiuioiOeul+abuDwvTWVudU5tPg0KICAgIDxJdGVtTm0+54K65pu/5o+b566X6Kq/5pW05YuY5a6aLeWMheaLrOWIqeebiuioiOeul+abuOWil+a4m+ioiO+8iOaMgeWIhuazlemZpOOBj++8iTwvSXRlbU5tPg0KICAgIDxDb2xObT7mjK/mm7/lvozph5HpoY08L0NvbE5tPg0KICAgIDxPcmlnaW5hbFZhbD4xMSw2ODYsOTQ0LDAwMDwvT3JpZ2luYWxWYWw+DQogICAgPExhc3ROdW1WYWwgLz4NCiAgICA8UmF3TGlua1ZhbD4xMSw2ODYsOTQ0LDAwMDwvUmF3TGlua1ZhbD4NCiAgICA8Vmlld1VuaXRUeXA+MTwvVmlld1VuaXRUeXA+DQogICAgPERlY2ltYWxQb2ludD4wPC9EZWNpbWFsUG9pbnQ+DQogICAgPFJvdW5kVHlwPjI8L1JvdW5kVHlwPg0KICAgIDxOdW1UZXh0VHlwPjE8L051bVRleHRUeXA+DQogICAgPENsYXNzVHlwPjM8L0NsYXNzVHlwPg0KICAgIDxEVG90YWxZTURITVM+MjAyMi8wOC8zMCAxODowMTo1MTwvRFRvdGFsWU1ESE1TPg0KICAgIDxEaXNjbG9zdXJlSW5wdXRUeXA+MjwvRGlzY2xvc3VyZUlucHV0VHlwPg0KICA8L0xpbmtJbmZvWHNhPg0KICA8TGlua0luZm9DaGFuZ2VTZXR0aW5nPg0KICAgIDxaZXJvRGlzcFR5cD40PC9aZXJvRGlzcFR5cD4NCiAgICA8RWFzTnVtVmlld1VuaXRUeXA+Nz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7" Error="">PD94bWwgdmVyc2lvbj0iMS4wIiBlbmNvZGluZz0idXRmLTgiPz4NCjxMaW5rSW5mb0V4Y2VsIHhtbG5zOnhzaT0iaHR0cDovL3d3dy53My5vcmcvMjAwMS9YTUxTY2hlbWEtaW5zdGFuY2UiIHhtbG5zOnhzZD0iaHR0cDovL3d3dy53My5vcmcvMjAwMS9YTUxTY2hlbWEiPg0KICA8TGlua0luZm9Db3JlPg0KICAgIDxMaW5rSWQ+MjM3PC9MaW5rSWQ+DQogICAgPEluZmxvd1ZhbD4tMSwzMTY8L0luZmxvd1ZhbD4NCiAgICA8RGlzcFZhbD7ilrIgMSwzMTYgPC9EaXNwVmFsPg0KICAgIDxMYXN0VXBkVGltZT4yMDIzLzAyLzAxIDE0OjM3OjU2PC9MYXN0VXBkVGltZT4NCiAgICA8V29ya3NoZWV0Tk0+UEzjgJBJRlJT44CRPC9Xb3Jrc2hlZXROTT4NCiAgICA8TGlua0NlbGxBZGRyZXNzQTE+UDU3PC9MaW5rQ2VsbEFkZHJlc3NBMT4NCiAgICA8TGlua0NlbGxBZGRyZXNzUjFDMT5SNTd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5MDAwMDAwMDg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kwMDAwMDAwODwvSXRlbUlkPg0KICAgIDxEaXNwSXRlbUlkPjk3OTY3NTA8L0Rpc3BJdGVtSWQ+DQogICAgPENvbElkPlIxMDQwMDAwMCM8L0NvbElkPg0KICAgIDxUZW1BeGlzVHlwPjEwMDAwMDwvVGVtQXhpc1R5cD4NCiAgICA8TWVudU5tPumAo+e1kOWMheaLrOWIqeebiuioiOeul+abuDwvTWVudU5tPg0KICAgIDxJdGVtTm0+57mw5bu244OY44OD44K45pCN55uKLeWMheaLrOWIqeebiuioiOeul+abuOWil+a4m+ioiO+8iOaMgeWIhuazlemZpOOBj++8iTwvSXRlbU5tPg0KICAgIDxDb2xObT7mjK/mm7/lvozph5HpoY08L0NvbE5tPg0KICAgIDxPcmlnaW5hbFZhbD4tMSwzMTYsODQ3LDAwMDwvT3JpZ2luYWxWYWw+DQogICAgPExhc3ROdW1WYWwgLz4NCiAgICA8UmF3TGlua1ZhbD4tMSwzMTYsODQ3LDAwMDwvUmF3TGlua1ZhbD4NCiAgICA8Vmlld1VuaXRUeXA+MTwvVmlld1VuaXRUeXA+DQogICAgPERlY2ltYWxQb2ludD4wPC9EZWNpbWFsUG9pbnQ+DQogICAgPFJvdW5kVHlwPjI8L1JvdW5kVHlwPg0KICAgIDxOdW1UZXh0VHlwPjE8L051bVRleHRUeXA+DQogICAgPENsYXNzVHlwPjM8L0NsYXNzVHlwPg0KICAgIDxEVG90YWxZTURITVM+MjAyMi8wOC8zMCAxODowMTo1MTwvRFRvdGFsWU1ESE1TPg0KICAgIDxEaXNjbG9zdXJlSW5wdXRUeXA+MjwvRGlzY2xvc3VyZUlucHV0VHlwPg0KICA8L0xpbmtJbmZvWHNhPg0KICA8TGlua0luZm9DaGFuZ2VTZXR0aW5nPg0KICAgIDxaZXJvRGlzcFR5cD40PC9aZXJvRGlzcFR5cD4NCiAgICA8RWFzTnVtVmlld1VuaXRUeXA+Nz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8" Error="">PD94bWwgdmVyc2lvbj0iMS4wIiBlbmNvZGluZz0idXRmLTgiPz4NCjxMaW5rSW5mb0V4Y2VsIHhtbG5zOnhzaT0iaHR0cDovL3d3dy53My5vcmcvMjAwMS9YTUxTY2hlbWEtaW5zdGFuY2UiIHhtbG5zOnhzZD0iaHR0cDovL3d3dy53My5vcmcvMjAwMS9YTUxTY2hlbWEiPg0KICA8TGlua0luZm9Db3JlPg0KICAgIDxMaW5rSWQ+MjM4PC9MaW5rSWQ+DQogICAgPEluZmxvd1ZhbD43LDA1MjwvSW5mbG93VmFsPg0KICAgIDxEaXNwVmFsPjcsMDUyIDwvRGlzcFZhbD4NCiAgICA8TGFzdFVwZFRpbWU+MjAyMy8wMi8wMSAxNDozNzo1NjwvTGFzdFVwZFRpbWU+DQogICAgPFdvcmtzaGVldE5NPlBM44CQSUZSU+OAkTwvV29ya3NoZWV0Tk0+DQogICAgPExpbmtDZWxsQWRkcmVzc0ExPlA1ODwvTGlua0NlbGxBZGRyZXNzQTE+DQogICAgPExpbmtDZWxsQWRkcmVzc1IxQzE+UjU4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A1MDEwMDAwMDAwMDAvOS8xLzEwMS9BOTAwMDAwMDE0L1IxMDQ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DUwMTAwMDAwMDAwMDwvRHRLaW5kSWQ+DQogICAgPERvY1R5cD45PC9Eb2NUeXA+DQogICAgPERvY1R5cE5tIC8+DQogICAgPFN1bUFjVHlwPjE8L1N1bUFjVHlwPg0KICAgIDxTaGVldFR5cD4xMDE8L1NoZWV0VHlwPg0KICAgIDxTaGVldE5tPuaVsOWApOWFpeWKmzwvU2hlZXRObT4NCiAgICA8SXRlbUlkPkE5MDAwMDAwMTQ8L0l0ZW1JZD4NCiAgICA8RGlzcEl0ZW1JZD45Nzk2NTAwPC9EaXNwSXRlbUlkPg0KICAgIDxDb2xJZD5SMTA0MDAwMDAjPC9Db2xJZD4NCiAgICA8VGVtQXhpc1R5cD4xMDAwMDA8L1RlbUF4aXNUeXA+DQogICAgPE1lbnVObT7pgKPntZDljIXmi6zliKnnm4roqIjnrpfmm7g8L01lbnVObT4NCiAgICA8SXRlbU5tPuaMgeWIhuazleOBq+mWouOBmeOCi+OBneOBruS7luWMheaLrOWIqeebiu+8iOODquOCteOCpOOCr+ODq+WPr++8ieioiDwvSXRlbU5tPg0KICAgIDxDb2xObT7mjK/mm7/lvozph5HpoY08L0NvbE5tPg0KICAgIDxPcmlnaW5hbFZhbD43LDA1MiwxMTcsMDAwPC9PcmlnaW5hbFZhbD4NCiAgICA8TGFzdE51bVZhbCAvPg0KICAgIDxSYXdMaW5rVmFsPjcsMDUyLDExNywwMDA8L1Jhd0xpbmtWYWw+DQogICAgPFZpZXdVbml0VHlwPjE8L1ZpZXdVbml0VHlwPg0KICAgIDxEZWNpbWFsUG9pbnQ+MDwvRGVjaW1hbFBvaW50Pg0KICAgIDxSb3VuZFR5cD4yPC9Sb3VuZFR5cD4NCiAgICA8TnVtVGV4dFR5cD4xPC9OdW1UZXh0VHlwPg0KICAgIDxDbGFzc1R5cD4zPC9DbGFzc1R5cD4NCiAgICA8RFRvdGFsWU1ESE1TPjIwMjIvMDgvMzAgMTg6MDE6NTE8L0RUb3RhbFlNREhNUz4NCiAgICA8RGlzY2xvc3VyZUlucHV0VHlwPjI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9" Error="">PD94bWwgdmVyc2lvbj0iMS4wIiBlbmNvZGluZz0idXRmLTgiPz4NCjxMaW5rSW5mb0V4Y2VsIHhtbG5zOnhzaT0iaHR0cDovL3d3dy53My5vcmcvMjAwMS9YTUxTY2hlbWEtaW5zdGFuY2UiIHhtbG5zOnhzZD0iaHR0cDovL3d3dy53My5vcmcvMjAwMS9YTUxTY2hlbWEiPg0KICA8TGlua0luZm9Db3JlPg0KICAgIDxMaW5rSWQ+MjM5PC9MaW5rSWQ+DQogICAgPEluZmxvd1ZhbD4yOCwxNzA8L0luZmxvd1ZhbD4NCiAgICA8RGlzcFZhbD4yOCwxNzAgPC9EaXNwVmFsPg0KICAgIDxMYXN0VXBkVGltZT4yMDIzLzAyLzAxIDE0OjM3OjU2PC9MYXN0VXBkVGltZT4NCiAgICA8V29ya3NoZWV0Tk0+UEzjgJBJRlJT44CRPC9Xb3Jrc2hlZXROTT4NCiAgICA8TGlua0NlbGxBZGRyZXNzQTE+UDYwPC9MaW5rQ2VsbEFkZHJlc3NBMT4NCiAgICA8TGlua0NlbGxBZGRyZXNzUjFDMT5SNjB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xMTAwMDAwMCM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ExMDAwMDAwIzwvSXRlbUlkPg0KICAgIDxEaXNwSXRlbUlkPkExMTAwMDAwMDA8L0Rpc3BJdGVtSWQ+DQogICAgPENvbElkPlIxMDQwMDAwMCM8L0NvbElkPg0KICAgIDxUZW1BeGlzVHlwPjEwMDAwMDwvVGVtQXhpc1R5cD4NCiAgICA8TWVudU5tPumAo+e1kOWMheaLrOWIqeebiuioiOeul+abuDwvTWVudU5tPg0KICAgIDxJdGVtTm0+44Gd44Gu5LuW44Gu5YyF5ous5Yip55uKPC9JdGVtTm0+DQogICAgPENvbE5tPuaMr+abv+W+jOmHkemhjTwvQ29sTm0+DQogICAgPE9yaWdpbmFsVmFsPjI4LDE3MCw1MzEsMDAwPC9PcmlnaW5hbFZhbD4NCiAgICA8TGFzdE51bVZhbCAvPg0KICAgIDxSYXdMaW5rVmFsPjI4LDE3MCw1MzEsMDAwPC9SYXdMaW5rVmFsPg0KICAgIDxWaWV3VW5pdFR5cD4xPC9WaWV3VW5pdFR5cD4NCiAgICA8RGVjaW1hbFBvaW50PjA8L0RlY2ltYWxQb2ludD4NCiAgICA8Um91bmRUeXA+MjwvUm91bmRUeXA+DQogICAgPE51bVRleHRUeXA+MTwvTnVtVGV4dFR5cD4NCiAgICA8Q2xhc3NUeXA+MzwvQ2xhc3NUeXA+DQogICAgPERUb3RhbFlNREhNUz4yMDIyLzA4LzMwIDE4OjAxOjUxPC9EVG90YWxZTURITVM+DQogICAgPERpc2Nsb3N1cmVJbnB1dFR5cD4y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0" Error="">PD94bWwgdmVyc2lvbj0iMS4wIiBlbmNvZGluZz0idXRmLTgiPz4NCjxMaW5rSW5mb0V4Y2VsIHhtbG5zOnhzaT0iaHR0cDovL3d3dy53My5vcmcvMjAwMS9YTUxTY2hlbWEtaW5zdGFuY2UiIHhtbG5zOnhzZD0iaHR0cDovL3d3dy53My5vcmcvMjAwMS9YTUxTY2hlbWEiPg0KICA8TGlua0luZm9Db3JlPg0KICAgIDxMaW5rSWQ+MjQwPC9MaW5rSWQ+DQogICAgPEluZmxvd1ZhbD45MywyNTg8L0luZmxvd1ZhbD4NCiAgICA8RGlzcFZhbD45MywyNTggPC9EaXNwVmFsPg0KICAgIDxMYXN0VXBkVGltZT4yMDIzLzAyLzAxIDE0OjM3OjU2PC9MYXN0VXBkVGltZT4NCiAgICA8V29ya3NoZWV0Tk0+UEzjgJBJRlJT44CRPC9Xb3Jrc2hlZXROTT4NCiAgICA8TGlua0NlbGxBZGRyZXNzQTE+UDYxPC9MaW5rQ2VsbEFkZHJlc3NBMT4NCiAgICA8TGlua0NlbGxBZGRyZXNzUjFDMT5SNjF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xWjAwMDAwMCM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FaMDAwMDAwIzwvSXRlbUlkPg0KICAgIDxEaXNwSXRlbUlkPkExWjAwMDAwMDA8L0Rpc3BJdGVtSWQ+DQogICAgPENvbElkPlIxMDQwMDAwMCM8L0NvbElkPg0KICAgIDxUZW1BeGlzVHlwPjEwMDAwMDwvVGVtQXhpc1R5cD4NCiAgICA8TWVudU5tPumAo+e1kOWMheaLrOWIqeebiuioiOeul+abuDwvTWVudU5tPg0KICAgIDxJdGVtTm0+5YyF5ous5Yip55uKPC9JdGVtTm0+DQogICAgPENvbE5tPuaMr+abv+W+jOmHkemhjTwvQ29sTm0+DQogICAgPE9yaWdpbmFsVmFsPjkzLDI1OCw0ODMsMDAwPC9PcmlnaW5hbFZhbD4NCiAgICA8TGFzdE51bVZhbCAvPg0KICAgIDxSYXdMaW5rVmFsPjkzLDI1OCw0ODMsMDAwPC9SYXdMaW5rVmFsPg0KICAgIDxWaWV3VW5pdFR5cD4xPC9WaWV3VW5pdFR5cD4NCiAgICA8RGVjaW1hbFBvaW50PjA8L0RlY2ltYWxQb2ludD4NCiAgICA8Um91bmRUeXA+MjwvUm91bmRUeXA+DQogICAgPE51bVRleHRUeXA+MTwvTnVtVGV4dFR5cD4NCiAgICA8Q2xhc3NUeXA+MzwvQ2xhc3NUeXA+DQogICAgPERUb3RhbFlNREhNUz4yMDIyLzA4LzMwIDE4OjAxOjUxPC9EVG90YWxZTURITVM+DQogICAgPERpc2Nsb3N1cmVJbnB1dFR5cD4y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1" Error="">PD94bWwgdmVyc2lvbj0iMS4wIiBlbmNvZGluZz0idXRmLTgiPz4NCjxMaW5rSW5mb0V4Y2VsIHhtbG5zOnhzaT0iaHR0cDovL3d3dy53My5vcmcvMjAwMS9YTUxTY2hlbWEtaW5zdGFuY2UiIHhtbG5zOnhzZD0iaHR0cDovL3d3dy53My5vcmcvMjAwMS9YTUxTY2hlbWEiPg0KICA8TGlua0luZm9Db3JlPg0KICAgIDxMaW5rSWQ+MjQxPC9MaW5rSWQ+DQogICAgPEluZmxvd1ZhbD44OCw5MTM8L0luZmxvd1ZhbD4NCiAgICA8RGlzcFZhbD44OCw5MTMgPC9EaXNwVmFsPg0KICAgIDxMYXN0VXBkVGltZT4yMDIzLzAyLzAxIDE0OjM3OjU2PC9MYXN0VXBkVGltZT4NCiAgICA8V29ya3NoZWV0Tk0+UEzjgJBJRlJT44CRPC9Xb3Jrc2hlZXROTT4NCiAgICA8TGlua0NlbGxBZGRyZXNzQTE+UDYzPC9MaW5rQ2VsbEFkZHJlc3NBMT4NCiAgICA8TGlua0NlbGxBZGRyZXNzUjFDMT5SNjN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5MDAwMDAwMTA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kwMDAwMDAxMDwvSXRlbUlkPg0KICAgIDxEaXNwSXRlbUlkPjk3OTU0MDA8L0Rpc3BJdGVtSWQ+DQogICAgPENvbElkPlIxMDQwMDAwMCM8L0NvbElkPg0KICAgIDxUZW1BeGlzVHlwPjEwMDAwMDwvVGVtQXhpc1R5cD4NCiAgICA8TWVudU5tPumAo+e1kOWMheaLrOWIqeebiuioiOeul+abuDwvTWVudU5tPg0KICAgIDxJdGVtTm0+6Kaq5Lya56S+5qCq5Li744Gr5L+C44KL5YyF5ous5Yip55uKPC9JdGVtTm0+DQogICAgPENvbE5tPuaMr+abv+W+jOmHkemhjTwvQ29sTm0+DQogICAgPE9yaWdpbmFsVmFsPjg4LDkxMyw1ODksMDAwPC9PcmlnaW5hbFZhbD4NCiAgICA8TGFzdE51bVZhbCAvPg0KICAgIDxSYXdMaW5rVmFsPjg4LDkxMyw1ODksMDAwPC9SYXdMaW5rVmFsPg0KICAgIDxWaWV3VW5pdFR5cD4xPC9WaWV3VW5pdFR5cD4NCiAgICA8RGVjaW1hbFBvaW50PjA8L0RlY2ltYWxQb2ludD4NCiAgICA8Um91bmRUeXA+MjwvUm91bmRUeXA+DQogICAgPE51bVRleHRUeXA+MTwvTnVtVGV4dFR5cD4NCiAgICA8Q2xhc3NUeXA+MzwvQ2xhc3NUeXA+DQogICAgPERUb3RhbFlNREhNUz4yMDIyLzA4LzMwIDE4OjAxOjUxPC9EVG90YWxZTURITVM+DQogICAgPERpc2Nsb3N1cmVJbnB1dFR5cD4y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2" Error="">PD94bWwgdmVyc2lvbj0iMS4wIiBlbmNvZGluZz0idXRmLTgiPz4NCjxMaW5rSW5mb0V4Y2VsIHhtbG5zOnhzaT0iaHR0cDovL3d3dy53My5vcmcvMjAwMS9YTUxTY2hlbWEtaW5zdGFuY2UiIHhtbG5zOnhzZD0iaHR0cDovL3d3dy53My5vcmcvMjAwMS9YTUxTY2hlbWEiPg0KICA8TGlua0luZm9Db3JlPg0KICAgIDxMaW5rSWQ+MjQyPC9MaW5rSWQ+DQogICAgPEluZmxvd1ZhbD40LDM0NDwvSW5mbG93VmFsPg0KICAgIDxEaXNwVmFsPjQsMzQ0IDwvRGlzcFZhbD4NCiAgICA8TGFzdFVwZFRpbWU+MjAyMy8wMi8wMSAxNDozNzo1NjwvTGFzdFVwZFRpbWU+DQogICAgPFdvcmtzaGVldE5NPlBM44CQSUZSU+OAkTwvV29ya3NoZWV0Tk0+DQogICAgPExpbmtDZWxsQWRkcmVzc0ExPlA2NDwvTGlua0NlbGxBZGRyZXNzQTE+DQogICAgPExpbmtDZWxsQWRkcmVzc1IxQzE+UjY0QzE2PC9MaW5rQ2VsbEFkZHJlc3NSMUMxPg0KICAgIDxDZWxsQmFja2dyb3VuZENvbG9yPjE2Nzc3MjE1PC9DZWxsQmFja2dyb3VuZENvbG9yPg0KICAgIDxDZWxsQmFja2dyb3VuZENvbG9ySW5kZXg+LTQxNDI8L0NlbGxCYWNrZ3JvdW5kQ29sb3JJbmRleD4NCiAgPC9MaW5rSW5mb0NvcmU+DQogIDxMaW5rSW5mb1hzYT4NCiAgICA8QXVJZD4wNTU5Ny8xOS8zLzMvRDIzMDA1MDA1MDEwMDAwMDAwMDAvOS8xLzEwMS9BOTAwMDAwMDExL1IxMDQwMDAwMCMvMTAwMDAwPC9BdUlkPg0KICAgIDxDb21wYW55SWQ+MDU1OTc8L0NvbXBhbnlJZD4NCiAgICA8QWNQZXJpb2Q+MTk8L0FjUGVyaW9kPg0KICAgIDxQZXJpb2RUeXA+MzwvUGVyaW9kVHlwPg0KICAgIDxQZXJpb2REdGxUeXA+MzwvUGVyaW9kRHRsVHlwPg0KICAgIDxQZXJpb2RTdGFydERhdGU+MjAyMS8xMC8wMTwvUGVyaW9kU3RhcnREYXRlPg0KICAgIDxEdEtpbmRJZD5EMjMwMDUwMDUwMTAwMDAwMDAwMDwvRHRLaW5kSWQ+DQogICAgPERvY1R5cD45PC9Eb2NUeXA+DQogICAgPERvY1R5cE5tIC8+DQogICAgPFN1bUFjVHlwPjE8L1N1bUFjVHlwPg0KICAgIDxTaGVldFR5cD4xMDE8L1NoZWV0VHlwPg0KICAgIDxTaGVldE5tPuaVsOWApOWFpeWKmzwvU2hlZXRObT4NCiAgICA8SXRlbUlkPkE5MDAwMDAwMTE8L0l0ZW1JZD4NCiAgICA8RGlzcEl0ZW1JZD45Nzk1NjAwPC9EaXNwSXRlbUlkPg0KICAgIDxDb2xJZD5SMTA0MDAwMDAjPC9Db2xJZD4NCiAgICA8VGVtQXhpc1R5cD4xMDAwMDA8L1RlbUF4aXNUeXA+DQogICAgPE1lbnVObT7pgKPntZDljIXmi6zliKnnm4roqIjnrpfmm7g8L01lbnVObT4NCiAgICA8SXRlbU5tPuWwkeaVsOagquS4u+OBq+S/guOCi+WMheaLrOWIqeebijwvSXRlbU5tPg0KICAgIDxDb2xObT7mjK/mm7/lvozph5HpoY08L0NvbE5tPg0KICAgIDxPcmlnaW5hbFZhbD40LDM0NCw4OTQsMDAwPC9PcmlnaW5hbFZhbD4NCiAgICA8TGFzdE51bVZhbCAvPg0KICAgIDxSYXdMaW5rVmFsPjQsMzQ0LDg5NCwwMDA8L1Jhd0xpbmtWYWw+DQogICAgPFZpZXdVbml0VHlwPjE8L1ZpZXdVbml0VHlwPg0KICAgIDxEZWNpbWFsUG9pbnQ+MDwvRGVjaW1hbFBvaW50Pg0KICAgIDxSb3VuZFR5cD4yPC9Sb3VuZFR5cD4NCiAgICA8TnVtVGV4dFR5cD4xPC9OdW1UZXh0VHlwPg0KICAgIDxDbGFzc1R5cD4zPC9DbGFzc1R5cD4NCiAgICA8RFRvdGFsWU1ESE1TPjIwMjIvMDgvMzAgMTg6MDE6NTE8L0RUb3RhbFlNREhNUz4NCiAgICA8RGlzY2xvc3VyZUlucHV0VHlwPjI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43" Error="">PD94bWwgdmVyc2lvbj0iMS4wIiBlbmNvZGluZz0idXRmLTgiPz4NCjxMaW5rSW5mb0V4Y2VsIHhtbG5zOnhzaT0iaHR0cDovL3d3dy53My5vcmcvMjAwMS9YTUxTY2hlbWEtaW5zdGFuY2UiIHhtbG5zOnhzZD0iaHR0cDovL3d3dy53My5vcmcvMjAwMS9YTUxTY2hlbWEiPg0KICA8TGlua0luZm9Db3JlPg0KICAgIDxMaW5rSWQ+MjQzPC9MaW5rSWQ+DQogICAgPEluZmxvd1ZhbD45MywyNTg8L0luZmxvd1ZhbD4NCiAgICA8RGlzcFZhbD45MywyNTggPC9EaXNwVmFsPg0KICAgIDxMYXN0VXBkVGltZT4yMDIzLzAyLzAxIDE0OjM3OjU2PC9MYXN0VXBkVGltZT4NCiAgICA8V29ya3NoZWV0Tk0+UEzjgJBJRlJT44CRPC9Xb3Jrc2hlZXROTT4NCiAgICA8TGlua0NlbGxBZGRyZXNzQTE+UDY1PC9MaW5rQ2VsbEFkZHJlc3NBMT4NCiAgICA8TGlua0NlbGxBZGRyZXNzUjFDMT5SNjVDMTY8L0xpbmtDZWxsQWRkcmVzc1IxQzE+DQogICAgPENlbGxCYWNrZ3JvdW5kQ29sb3I+MTY3NzcyMTU8L0NlbGxCYWNrZ3JvdW5kQ29sb3I+DQogICAgPENlbGxCYWNrZ3JvdW5kQ29sb3JJbmRleD4tNDE0MjwvQ2VsbEJhY2tncm91bmRDb2xvckluZGV4Pg0KICA8L0xpbmtJbmZvQ29yZT4NCiAgPExpbmtJbmZvWHNhPg0KICAgIDxBdUlkPjA1NTk3LzE5LzMvMy9EMjMwMDUwMDUwMTAwMDAwMDAwMC85LzEvMTAxL0EyWjAwMDAwMCMvUjEwNDAwMDAwIy8xMDAwMDA8L0F1SWQ+DQogICAgPENvbXBhbnlJZD4wNTU5NzwvQ29tcGFueUlkPg0KICAgIDxBY1BlcmlvZD4xOTwvQWNQZXJpb2Q+DQogICAgPFBlcmlvZFR5cD4zPC9QZXJpb2RUeXA+DQogICAgPFBlcmlvZER0bFR5cD4zPC9QZXJpb2REdGxUeXA+DQogICAgPFBlcmlvZFN0YXJ0RGF0ZT4yMDIxLzEwLzAxPC9QZXJpb2RTdGFydERhdGU+DQogICAgPER0S2luZElkPkQyMzAwNTAwNTAxMDAwMDAwMDAwPC9EdEtpbmRJZD4NCiAgICA8RG9jVHlwPjk8L0RvY1R5cD4NCiAgICA8RG9jVHlwTm0gLz4NCiAgICA8U3VtQWNUeXA+MTwvU3VtQWNUeXA+DQogICAgPFNoZWV0VHlwPjEwMTwvU2hlZXRUeXA+DQogICAgPFNoZWV0Tm0+5pWw5YCk5YWl5YqbPC9TaGVldE5tPg0KICAgIDxJdGVtSWQ+QTJaMDAwMDAwIzwvSXRlbUlkPg0KICAgIDxEaXNwSXRlbUlkPkEyWjAwMDAwMDA8L0Rpc3BJdGVtSWQ+DQogICAgPENvbElkPlIxMDQwMDAwMCM8L0NvbElkPg0KICAgIDxUZW1BeGlzVHlwPjEwMDAwMDwvVGVtQXhpc1R5cD4NCiAgICA8TWVudU5tPumAo+e1kOWMheaLrOWIqeebiuioiOeul+abuDwvTWVudU5tPg0KICAgIDxJdGVtTm0+5YyF5ous5Yip55uKPC9JdGVtTm0+DQogICAgPENvbE5tPuaMr+abv+W+jOmHkemhjTwvQ29sTm0+DQogICAgPE9yaWdpbmFsVmFsPjkzLDI1OCw0ODMsMDAwPC9PcmlnaW5hbFZhbD4NCiAgICA8TGFzdE51bVZhbCAvPg0KICAgIDxSYXdMaW5rVmFsPjkzLDI1OCw0ODMsMDAwPC9SYXdMaW5rVmFsPg0KICAgIDxWaWV3VW5pdFR5cD4xPC9WaWV3VW5pdFR5cD4NCiAgICA8RGVjaW1hbFBvaW50PjA8L0RlY2ltYWxQb2ludD4NCiAgICA8Um91bmRUeXA+MjwvUm91bmRUeXA+DQogICAgPE51bVRleHRUeXA+MTwvTnVtVGV4dFR5cD4NCiAgICA8Q2xhc3NUeXA+MzwvQ2xhc3NUeXA+DQogICAgPERUb3RhbFlNREhNUz4yMDIyLzA4LzMwIDE4OjAxOjUxPC9EVG90YWxZTURITVM+DQogICAgPERpc2Nsb3N1cmVJbnB1dFR5cD4y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6" Error="">PD94bWwgdmVyc2lvbj0iMS4wIiBlbmNvZGluZz0idXRmLTgiPz4NCjxMaW5rSW5mb0V4Y2VsIHhtbG5zOnhzaT0iaHR0cDovL3d3dy53My5vcmcvMjAwMS9YTUxTY2hlbWEtaW5zdGFuY2UiIHhtbG5zOnhzZD0iaHR0cDovL3d3dy53My5vcmcvMjAwMS9YTUxTY2hlbWEiPg0KICA8TGlua0luZm9Db3JlPg0KICAgIDxMaW5rSWQ+MjQ2PC9MaW5rSWQ+DQogICAgPEluZmxvd1ZhbD4xMCw3NDg8L0luZmxvd1ZhbD4NCiAgICA8RGlzcFZhbD4xMCw3NDggPC9EaXNwVmFsPg0KICAgIDxMYXN0VXBkVGltZT4yMDIzLzAyLzAxIDE0OjM3OjU2PC9MYXN0VXBkVGltZT4NCiAgICA8V29ya3NoZWV0Tk0+UEzjgJBJRlJT44CRPC9Xb3Jrc2hlZXROTT4NCiAgICA8TGlua0NlbGxBZGRyZXNzQTE+UDU0PC9MaW5rQ2VsbEFkZHJlc3NBMT4NCiAgICA8TGlua0NlbGxBZGRyZXNzUjFDMT5SNTRDMTY8L0xpbmtDZWxsQWRkcmVzc1IxQzE+DQogICAgPENlbGxCYWNrZ3JvdW5kQ29sb3I+MTY3NzcyMTU8L0NlbGxCYWNrZ3JvdW5kQ29sb3I+DQogICAgPENlbGxCYWNrZ3JvdW5kQ29sb3JJbmRleD4tNDE0MjwvQ2VsbEJhY2tncm91bmRDb2xvckluZGV4Pg0KICA8L0xpbmtJbmZvQ29yZT4NCiAgPExpbmtJbmZvWHNhPg0KICAgIDxBdUlkPjA1NTk3LzIwLzMvMy9EMjMwMDUwMTAwMTUwMDAwMDAwMC8xLzEvMjQyL0s5MDAwMDAwNjQvUjMwMTAwMDAwIy8xMDEwMDA8L0F1SWQ+DQogICAgPENvbXBhbnlJZD4wNTU5NzwvQ29tcGFueUlkPg0KICAgIDxBY1BlcmlvZD4yMDwvQWNQZXJpb2Q+DQogICAgPFBlcmlvZFR5cD4zPC9QZXJpb2RUeXA+DQogICAgPFBlcmlvZER0bFR5cD4zPC9QZXJpb2REdGxUeXA+DQogICAgPFBlcmlvZFN0YXJ0RGF0ZT4yMDIyLzEw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NDwvSXRlbUlkPg0KICAgIDxEaXNwSXRlbUlkPkszMjAxWjAwMDwvRGlzcEl0ZW1JZD4NCiAgICA8Q29sSWQ+UjMwMTAwMDAwIzwvQ29sSWQ+DQogICAgPFRlbUF4aXNUeXA+MTAxMDAwPC9UZW1BeGlzVHlwPg0KICAgIDxNZW51Tm0+6YCj57WQ57SU5pCN55uK5Y+K44Gz44Gd44Gu5LuW44Gu5YyF5ous5Yip55uK6KiI566X5pu4PC9NZW51Tm0+DQogICAgPEl0ZW1ObT7ntJTmkI3nm4rjgavmjK/jgormm7/jgYjjgonjgozjgovjgZPjgajjga7jgarjgYQK6aCF55uu5ZCI6KiIPC9JdGVtTm0+DQogICAgPENvbE5tPuWJjeacn+mHkemhjTwvQ29sTm0+DQogICAgPE9yaWdpbmFsVmFsPjEwLDc0OCwzMTcsMDAwPC9PcmlnaW5hbFZhbD4NCiAgICA8TGFzdE51bVZhbD4xMCw3NDg8L0xhc3ROdW1WYWw+DQogICAgPFJhd0xpbmtWYWw+MTAsNzQ4PC9SYXdMaW5rVmFsPg0KICAgIDxWaWV3VW5pdFR5cD43PC9WaWV3VW5pdFR5cD4NCiAgICA8RGVjaW1hbFBvaW50PjA8L0RlY2ltYWxQb2ludD4NCiAgICA8Um91bmRUeXA+MjwvUm91bmRUeXA+DQogICAgPE51bVRleHRUeXA+MTwvTnVtVGV4dFR5cD4NCiAgICA8Q2xhc3NUeXA+MzwvQ2xhc3NUeXA+DQogICAgPERUb3RhbFlNREhNUz4yMDIzLzAxLzI0IDA5OjI2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48" Error="">PD94bWwgdmVyc2lvbj0iMS4wIiBlbmNvZGluZz0idXRmLTgiPz4NCjxMaW5rSW5mb0V4Y2VsIHhtbG5zOnhzaT0iaHR0cDovL3d3dy53My5vcmcvMjAwMS9YTUxTY2hlbWEtaW5zdGFuY2UiIHhtbG5zOnhzZD0iaHR0cDovL3d3dy53My5vcmcvMjAwMS9YTUxTY2hlbWEiPg0KICA8TGlua0luZm9Db3JlPg0KICAgIDxMaW5rSWQ+MjQ4PC9MaW5rSWQ+DQogICAgPEluZmxvd1ZhbD4xNyw0MjI8L0luZmxvd1ZhbD4NCiAgICA8RGlzcFZhbD4xNyw0MjIgPC9EaXNwVmFsPg0KICAgIDxMYXN0VXBkVGltZT4yMDIzLzAyLzAxIDE0OjM3OjU2PC9MYXN0VXBkVGltZT4NCiAgICA8V29ya3NoZWV0Tk0+UEzjgJBJRlJT44CRPC9Xb3Jrc2hlZXROTT4NCiAgICA8TGlua0NlbGxBZGRyZXNzQTE+UDU5PC9MaW5rQ2VsbEFkZHJlc3NBMT4NCiAgICA8TGlua0NlbGxBZGRyZXNzUjFDMT5SNTlDMTY8L0xpbmtDZWxsQWRkcmVzc1IxQzE+DQogICAgPENlbGxCYWNrZ3JvdW5kQ29sb3I+MTY3NzcyMTU8L0NlbGxCYWNrZ3JvdW5kQ29sb3I+DQogICAgPENlbGxCYWNrZ3JvdW5kQ29sb3JJbmRleD4tNDE0MjwvQ2VsbEJhY2tncm91bmRDb2xvckluZGV4Pg0KICA8L0xpbmtJbmZvQ29yZT4NCiAgPExpbmtJbmZvWHNhPg0KICAgIDxBdUlkPjA1NTk3LzIwLzMvMy9EMjMwMDUwMTAwMTUwMDAwMDAwMC8xLzEvMjQyL0s5MDAwMDAwNjkvUjMwMTAwMDAwIy8xMDEwMDA8L0F1SWQ+DQogICAgPENvbXBhbnlJZD4wNTU5NzwvQ29tcGFueUlkPg0KICAgIDxBY1BlcmlvZD4yMDwvQWNQZXJpb2Q+DQogICAgPFBlcmlvZFR5cD4zPC9QZXJpb2RUeXA+DQogICAgPFBlcmlvZER0bFR5cD4zPC9QZXJpb2REdGxUeXA+DQogICAgPFBlcmlvZFN0YXJ0RGF0ZT4yMDIyLzEw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OTwvSXRlbUlkPg0KICAgIDxEaXNwSXRlbUlkPkszMjAyWjAwMDwvRGlzcEl0ZW1JZD4NCiAgICA8Q29sSWQ+UjMwMTAwMDAwIzwvQ29sSWQ+DQogICAgPFRlbUF4aXNUeXA+MTAxMDAwPC9UZW1BeGlzVHlwPg0KICAgIDxNZW51Tm0+6YCj57WQ57SU5pCN55uK5Y+K44Gz44Gd44Gu5LuW44Gu5YyF5ous5Yip55uK6KiI566X5pu4PC9NZW51Tm0+DQogICAgPEl0ZW1ObT7ntJTmkI3nm4rjgavjgZ3jga7lvozjgavmjK/jgormm7/jgYjjgonjgozjgosK5Y+v6IO95oCn44Gu44GC44KL6aCF55uu5ZCI6KiIPC9JdGVtTm0+DQogICAgPENvbE5tPuWJjeacn+mHkemhjTwvQ29sTm0+DQogICAgPE9yaWdpbmFsVmFsPjE3LDQyMiwyMTQsMDAwPC9PcmlnaW5hbFZhbD4NCiAgICA8TGFzdE51bVZhbD4xNyw0MjI8L0xhc3ROdW1WYWw+DQogICAgPFJhd0xpbmtWYWw+MTcsNDIyPC9SYXdMaW5rVmFsPg0KICAgIDxWaWV3VW5pdFR5cD43PC9WaWV3VW5pdFR5cD4NCiAgICA8RGVjaW1hbFBvaW50PjA8L0RlY2ltYWxQb2ludD4NCiAgICA8Um91bmRUeXA+MjwvUm91bmRUeXA+DQogICAgPE51bVRleHRUeXA+MTwvTnVtVGV4dFR5cD4NCiAgICA8Q2xhc3NUeXA+MzwvQ2xhc3NUeXA+DQogICAgPERUb3RhbFlNREhNUz4yMDIzLzAxLzI0IDA5OjI2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56" Error="">PD94bWwgdmVyc2lvbj0iMS4wIiBlbmNvZGluZz0idXRmLTgiPz4NCjxMaW5rSW5mb0V4Y2VsIHhtbG5zOnhzaT0iaHR0cDovL3d3dy53My5vcmcvMjAwMS9YTUxTY2hlbWEtaW5zdGFuY2UiIHhtbG5zOnhzZD0iaHR0cDovL3d3dy53My5vcmcvMjAwMS9YTUxTY2hlbWEiPg0KICA8TGlua0luZm9Db3JlPg0KICAgIDxMaW5rSWQ+NDU2PC9MaW5rSWQ+DQogICAgPEluZmxvd1ZhbD41MjMsNjkwPC9JbmZsb3dWYWw+DQogICAgPERpc3BWYWw+NTIzLDY5MCA8L0Rpc3BWYWw+DQogICAgPExhc3RVcGRUaW1lPjIwMjUvMTAvMjkgMTA6MjY6MzY8L0xhc3RVcGRUaW1lPg0KICAgIDxXb3Jrc2hlZXROTT5QTCBRVFLjgJBJRlJT44CRPC9Xb3Jrc2hlZXROTT4NCiAgICA8TGlua0NlbGxBZGRyZXNzQTE+Rjc5PC9MaW5rQ2VsbEFkZHJlc3NBMT4NCiAgICA8TGlua0NlbGxBZGRyZXNzUjFDMT5SNzlDNj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kwMDAwMDA0MC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QwPC9JdGVtSWQ+DQogICAgPERpc3BJdGVtSWQ+SzIxMDEwMDEwPC9EaXNwSXRlbUlkPg0KICAgIDxDb2xJZD5SMzAxMDAwMDAjPC9Db2xJZD4NCiAgICA8VGVtQXhpc1R5cD4xMDAwMDA8L1RlbUF4aXNUeXA+DQogICAgPE1lbnVObT7pgKPntZDntJTmkI3nm4roqIjnrpfmm7g8L01lbnVObT4NCiAgICA8SXRlbU5tPuWVhuWTgeOBruiyqeWjsuOBq+S/guOCi+WPjuebijwvSXRlbU5tPg0KICAgIDxDb2xObT7lvZPmnJ/ph5HpoY08L0NvbE5tPg0KICAgIDxPcmlnaW5hbFZhbD41MjMsNjkwLDUyOSwwMDA8L09yaWdpbmFsVmFsPg0KICAgIDxMYXN0TnVtVmFsPjUyMyw2OTA8L0xhc3ROdW1WYWw+DQogICAgPFJhd0xpbmtWYWw+NTIzLDY5MD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57" Error="">PD94bWwgdmVyc2lvbj0iMS4wIiBlbmNvZGluZz0idXRmLTgiPz4NCjxMaW5rSW5mb0V4Y2VsIHhtbG5zOnhzaT0iaHR0cDovL3d3dy53My5vcmcvMjAwMS9YTUxTY2hlbWEtaW5zdGFuY2UiIHhtbG5zOnhzZD0iaHR0cDovL3d3dy53My5vcmcvMjAwMS9YTUxTY2hlbWEiPg0KICA8TGlua0luZm9Db3JlPg0KICAgIDxMaW5rSWQ+NDU3PC9MaW5rSWQ+DQogICAgPEluZmxvd1ZhbD4zMCw4MjU8L0luZmxvd1ZhbD4NCiAgICA8RGlzcFZhbD4zMCw4MjUgPC9EaXNwVmFsPg0KICAgIDxMYXN0VXBkVGltZT4yMDI1LzEwLzI5IDEwOjI2OjM2PC9MYXN0VXBkVGltZT4NCiAgICA8V29ya3NoZWV0Tk0+UEwgUVRS44CQSUZSU+OAkTwvV29ya3NoZWV0Tk0+DQogICAgPExpbmtDZWxsQWRkcmVzc0ExPkY4MDwvTGlua0NlbGxBZGRyZXNzQTE+DQogICAgPExpbmtDZWxsQWRkcmVzc1IxQzE+UjgwQzY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DE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0MTwvSXRlbUlkPg0KICAgIDxEaXNwSXRlbUlkPksyMTAxMDAyMDwvRGlzcEl0ZW1JZD4NCiAgICA8Q29sSWQ+UjMwMTAwMDAwIzwvQ29sSWQ+DQogICAgPFRlbUF4aXNUeXA+MTAwMDAwPC9UZW1BeGlzVHlwPg0KICAgIDxNZW51Tm0+6YCj57WQ57SU5pCN55uK6KiI566X5pu4PC9NZW51Tm0+DQogICAgPEl0ZW1ObT7jgrXjg7zjg5Pjgrnlj4rjgbPjgZ3jga7ku5bjga7osqnlo7Ljgavkv4Ljgovlj47nm4o8L0l0ZW1ObT4NCiAgICA8Q29sTm0+5b2T5pyf6YeR6aGNPC9Db2xObT4NCiAgICA8T3JpZ2luYWxWYWw+MzAsODI1LDU2OSwwMDA8L09yaWdpbmFsVmFsPg0KICAgIDxMYXN0TnVtVmFsPjMwLDgyNTwvTGFzdE51bVZhbD4NCiAgICA8UmF3TGlua1ZhbD4zMCw4MjU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58" Error="">PD94bWwgdmVyc2lvbj0iMS4wIiBlbmNvZGluZz0idXRmLTgiPz4NCjxMaW5rSW5mb0V4Y2VsIHhtbG5zOnhzaT0iaHR0cDovL3d3dy53My5vcmcvMjAwMS9YTUxTY2hlbWEtaW5zdGFuY2UiIHhtbG5zOnhzZD0iaHR0cDovL3d3dy53My5vcmcvMjAwMS9YTUxTY2hlbWEiPg0KICA8TGlua0luZm9Db3JlPg0KICAgIDxMaW5rSWQ+NDU4PC9MaW5rSWQ+DQogICAgPEluZmxvd1ZhbD41NTQsNTE2PC9JbmZsb3dWYWw+DQogICAgPERpc3BWYWw+NTU0LDUxNiA8L0Rpc3BWYWw+DQogICAgPExhc3RVcGRUaW1lPjIwMjUvMTAvMjkgMTA6MjY6MzY8L0xhc3RVcGRUaW1lPg0KICAgIDxXb3Jrc2hlZXROTT5QTCBRVFLjgJBJRlJT44CRPC9Xb3Jrc2hlZXROTT4NCiAgICA8TGlua0NlbGxBZGRyZXNzQTE+RjgxPC9MaW5rQ2VsbEFkZHJlc3NBMT4NCiAgICA8TGlua0NlbGxBZGRyZXNzUjFDMT5SODFDNj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IxMDEwWjAwIy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EwMTBaMDAjPC9JdGVtSWQ+DQogICAgPERpc3BJdGVtSWQ+SzIxMDEwWjAwMDwvRGlzcEl0ZW1JZD4NCiAgICA8Q29sSWQ+UjMwMTAwMDAwIzwvQ29sSWQ+DQogICAgPFRlbUF4aXNUeXA+MTAwMDAwPC9UZW1BeGlzVHlwPg0KICAgIDxNZW51Tm0+6YCj57WQ57SU5pCN55uK6KiI566X5pu4PC9NZW51Tm0+DQogICAgPEl0ZW1ObT7lj47nm4rlkIjoqIg8L0l0ZW1ObT4NCiAgICA8Q29sTm0+5b2T5pyf6YeR6aGNPC9Db2xObT4NCiAgICA8T3JpZ2luYWxWYWw+NTU0LDUxNiwwOTgsMDAwPC9PcmlnaW5hbFZhbD4NCiAgICA8TGFzdE51bVZhbD41NTQsNTE2PC9MYXN0TnVtVmFsPg0KICAgIDxSYXdMaW5rVmFsPjU1NCw1MTY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59" Error="">PD94bWwgdmVyc2lvbj0iMS4wIiBlbmNvZGluZz0idXRmLTgiPz4NCjxMaW5rSW5mb0V4Y2VsIHhtbG5zOnhzaT0iaHR0cDovL3d3dy53My5vcmcvMjAwMS9YTUxTY2hlbWEtaW5zdGFuY2UiIHhtbG5zOnhzZD0iaHR0cDovL3d3dy53My5vcmcvMjAwMS9YTUxTY2hlbWEiPg0KICA8TGlua0luZm9Db3JlPg0KICAgIDxMaW5rSWQ+NDU5PC9MaW5rSWQ+DQogICAgPEluZmxvd1ZhbD4tNDgwLDM2MzwvSW5mbG93VmFsPg0KICAgIDxEaXNwVmFsPuKWsiA0ODAsMzYzIDwvRGlzcFZhbD4NCiAgICA8TGFzdFVwZFRpbWU+MjAyNS8xMC8yOSAxMDoyNjozNjwvTGFzdFVwZFRpbWU+DQogICAgPFdvcmtzaGVldE5NPlBMIFFUUuOAkElGUlPjgJE8L1dvcmtzaGVldE5NPg0KICAgIDxMaW5rQ2VsbEFkZHJlc3NBMT5GODI8L0xpbmtDZWxsQWRkcmVzc0ExPg0KICAgIDxMaW5rQ2VsbEFkZHJlc3NSMUMxPlI4MkM2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MjEwMjBaMDAj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TAyMFowMCM8L0l0ZW1JZD4NCiAgICA8RGlzcEl0ZW1JZD5LMjEwMjBaMDAwPC9EaXNwSXRlbUlkPg0KICAgIDxDb2xJZD5SMzAxMDAwMDAjPC9Db2xJZD4NCiAgICA8VGVtQXhpc1R5cD4xMDAwMDA8L1RlbUF4aXNUeXA+DQogICAgPE1lbnVObT7pgKPntZDntJTmkI3nm4roqIjnrpfmm7g8L01lbnVObT4NCiAgICA8SXRlbU5tPuWOn+S+oTwvSXRlbU5tPg0KICAgIDxDb2xObT7lvZPmnJ/ph5HpoY08L0NvbE5tPg0KICAgIDxPcmlnaW5hbFZhbD4tNDgwLDM2Myw2MTcsMDAwPC9PcmlnaW5hbFZhbD4NCiAgICA8TGFzdE51bVZhbD4tNDgwLDM2MzwvTGFzdE51bVZhbD4NCiAgICA8UmF3TGlua1ZhbD4tNDgwLDM2Mz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60" Error="">PD94bWwgdmVyc2lvbj0iMS4wIiBlbmNvZGluZz0idXRmLTgiPz4NCjxMaW5rSW5mb0V4Y2VsIHhtbG5zOnhzaT0iaHR0cDovL3d3dy53My5vcmcvMjAwMS9YTUxTY2hlbWEtaW5zdGFuY2UiIHhtbG5zOnhzZD0iaHR0cDovL3d3dy53My5vcmcvMjAwMS9YTUxTY2hlbWEiPg0KICA8TGlua0luZm9Db3JlPg0KICAgIDxMaW5rSWQ+NDYwPC9MaW5rSWQ+DQogICAgPEluZmxvd1ZhbD43NCwxNTI8L0luZmxvd1ZhbD4NCiAgICA8RGlzcFZhbD43NCwxNTIgPC9EaXNwVmFsPg0KICAgIDxMYXN0VXBkVGltZT4yMDI1LzEwLzI5IDEwOjI2OjM2PC9MYXN0VXBkVGltZT4NCiAgICA8V29ya3NoZWV0Tk0+UEwgUVRS44CQSUZSU+OAkTwvV29ya3NoZWV0Tk0+DQogICAgPExpbmtDZWxsQWRkcmVzc0ExPkY4MzwvTGlua0NlbGxBZGRyZXNzQTE+DQogICAgPExpbmtDZWxsQWRkcmVzc1IxQzE+UjgzQzY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yMTAzMDA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xMDMwMDAwIzwvSXRlbUlkPg0KICAgIDxEaXNwSXRlbUlkPksyMTAzMDAwMDA8L0Rpc3BJdGVtSWQ+DQogICAgPENvbElkPlIzMDEwMDAwMCM8L0NvbElkPg0KICAgIDxUZW1BeGlzVHlwPjEwMDAwMDwvVGVtQXhpc1R5cD4NCiAgICA8TWVudU5tPumAo+e1kOe0lOaQjeebiuioiOeul+abuDwvTWVudU5tPg0KICAgIDxJdGVtTm0+5aOy5LiK57eP5Yip55uKPC9JdGVtTm0+DQogICAgPENvbE5tPuW9k+acn+mHkemhjTwvQ29sTm0+DQogICAgPE9yaWdpbmFsVmFsPjc0LDE1Miw0ODEsMDAwPC9PcmlnaW5hbFZhbD4NCiAgICA8TGFzdE51bVZhbD43NCwxNTI8L0xhc3ROdW1WYWw+DQogICAgPFJhd0xpbmtWYWw+NzQsMTUy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61" Error="">PD94bWwgdmVyc2lvbj0iMS4wIiBlbmNvZGluZz0idXRmLTgiPz4NCjxMaW5rSW5mb0V4Y2VsIHhtbG5zOnhzaT0iaHR0cDovL3d3dy53My5vcmcvMjAwMS9YTUxTY2hlbWEtaW5zdGFuY2UiIHhtbG5zOnhzZD0iaHR0cDovL3d3dy53My5vcmcvMjAwMS9YTUxTY2hlbWEiPg0KICA8TGlua0luZm9Db3JlPg0KICAgIDxMaW5rSWQ+NDYxPC9MaW5rSWQ+DQogICAgPEluZmxvd1ZhbD4tNjAsNzg5PC9JbmZsb3dWYWw+DQogICAgPERpc3BWYWw+4payIDYwLDc4OSA8L0Rpc3BWYWw+DQogICAgPExhc3RVcGRUaW1lPjIwMjUvMTAvMjkgMTA6MjY6MzY8L0xhc3RVcGRUaW1lPg0KICAgIDxXb3Jrc2hlZXROTT5QTCBRVFLjgJBJRlJT44CRPC9Xb3Jrc2hlZXROTT4NCiAgICA8TGlua0NlbGxBZGRyZXNzQTE+Rjg0PC9MaW5rQ2VsbEFkZHJlc3NBMT4NCiAgICA8TGlua0NlbGxBZGRyZXNzUjFDMT5SODRDNj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kwMDAwMDA0Mi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QyPC9JdGVtSWQ+DQogICAgPERpc3BJdGVtSWQ+SzIxMDMwMTAwPC9EaXNwSXRlbUlkPg0KICAgIDxDb2xJZD5SMzAxMDAwMDAjPC9Db2xJZD4NCiAgICA8VGVtQXhpc1R5cD4xMDAwMDA8L1RlbUF4aXNUeXA+DQogICAgPE1lbnVObT7pgKPntZDntJTmkI3nm4roqIjnrpfmm7g8L01lbnVObT4NCiAgICA8SXRlbU5tPuiyqeWjsuiyu+WPiuOBs+S4gOiIrOeuoeeQhuiyuzwvSXRlbU5tPg0KICAgIDxDb2xObT7lvZPmnJ/ph5HpoY08L0NvbE5tPg0KICAgIDxPcmlnaW5hbFZhbD4tNjAsNzg5LDQ2MSwwMDA8L09yaWdpbmFsVmFsPg0KICAgIDxMYXN0TnVtVmFsPi02MCw3ODk8L0xhc3ROdW1WYWw+DQogICAgPFJhd0xpbmtWYWw+LTYwLDc4OT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62" Error="">PD94bWwgdmVyc2lvbj0iMS4wIiBlbmNvZGluZz0idXRmLTgiPz4NCjxMaW5rSW5mb0V4Y2VsIHhtbG5zOnhzaT0iaHR0cDovL3d3dy53My5vcmcvMjAwMS9YTUxTY2hlbWEtaW5zdGFuY2UiIHhtbG5zOnhzZD0iaHR0cDovL3d3dy53My5vcmcvMjAwMS9YTUxTY2hlbWEiPg0KICA8TGlua0luZm9Db3JlPg0KICAgIDxMaW5rSWQ+NDYyPC9MaW5rSWQ+DQogICAgPEluZmxvd1ZhbD41LDU2MjwvSW5mbG93VmFsPg0KICAgIDxEaXNwVmFsPjUsNTYyIDwvRGlzcFZhbD4NCiAgICA8TGFzdFVwZFRpbWU+MjAyNS8xMC8yOSAxMDoyNjozNjwvTGFzdFVwZFRpbWU+DQogICAgPFdvcmtzaGVldE5NPlBMIFFUUuOAkElGUlPjgJE8L1dvcmtzaGVldE5NPg0KICAgIDxMaW5rQ2VsbEFkZHJlc3NBMT5GODU8L0xpbmtDZWxsQWRkcmVzc0ExPg0KICAgIDxMaW5rQ2VsbEFkZHJlc3NSMUMxPlI4NUM2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MjEwNDBaMDAj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TA0MFowMCM8L0l0ZW1JZD4NCiAgICA8RGlzcEl0ZW1JZD5LMjEwNDBaMDAwPC9EaXNwSXRlbUlkPg0KICAgIDxDb2xJZD5SMzAxMDAwMDAjPC9Db2xJZD4NCiAgICA8VGVtQXhpc1R5cD4xMDAwMDA8L1RlbUF4aXNUeXA+DQogICAgPE1lbnVObT7pgKPntZDntJTmkI3nm4roqIjnrpfmm7g8L01lbnVObT4NCiAgICA8SXRlbU5tPuOBneOBruS7luOBruWPjuebiuODu+iyu+eUqOWQiOioiDwvSXRlbU5tPg0KICAgIDxDb2xObT7lvZPmnJ/ph5HpoY08L0NvbE5tPg0KICAgIDxPcmlnaW5hbFZhbD41LDU2MiwwMjEsMDAwPC9PcmlnaW5hbFZhbD4NCiAgICA8TGFzdE51bVZhbD41LDU2MjwvTGFzdE51bVZhbD4NCiAgICA8UmF3TGlua1ZhbD41LDU2Mj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63" Error="">PD94bWwgdmVyc2lvbj0iMS4wIiBlbmNvZGluZz0idXRmLTgiPz4NCjxMaW5rSW5mb0V4Y2VsIHhtbG5zOnhzaT0iaHR0cDovL3d3dy53My5vcmcvMjAwMS9YTUxTY2hlbWEtaW5zdGFuY2UiIHhtbG5zOnhzZD0iaHR0cDovL3d3dy53My5vcmcvMjAwMS9YTUxTY2hlbWEiPg0KICA8TGlua0luZm9Db3JlPg0KICAgIDxMaW5rSWQ+NDYzPC9MaW5rSWQ+DQogICAgPEluZmxvd1ZhbD4xLDY4MDwvSW5mbG93VmFsPg0KICAgIDxEaXNwVmFsPjEsNjgwIDwvRGlzcFZhbD4NCiAgICA8TGFzdFVwZFRpbWU+MjAyNS8xMC8yOSAxMDoyNjozNjwvTGFzdFVwZFRpbWU+DQogICAgPFdvcmtzaGVldE5NPlBMIFFUUuOAkElGUlPjgJE8L1dvcmtzaGVldE5NPg0KICAgIDxMaW5rQ2VsbEFkZHJlc3NBMT5GODY8L0xpbmtDZWxsQWRkcmVzc0ExPg0KICAgIDxMaW5rQ2VsbEFkZHJlc3NSMUMxPlI4NkM2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OTAwMDAwMDQz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DM8L0l0ZW1JZD4NCiAgICA8RGlzcEl0ZW1JZD5LMjEwNDAwMTA8L0Rpc3BJdGVtSWQ+DQogICAgPENvbElkPlIzMDEwMDAwMCM8L0NvbElkPg0KICAgIDxUZW1BeGlzVHlwPjEwMDAwMDwvVGVtQXhpc1R5cD4NCiAgICA8TWVudU5tPumAo+e1kOe0lOaQjeebiuioiOeul+abuDwvTWVudU5tPg0KICAgIDxJdGVtTm0+5Zu65a6a6LOH55Sj6Zmk5aOy5Y205pCN55uKPC9JdGVtTm0+DQogICAgPENvbE5tPuW9k+acn+mHkemhjTwvQ29sTm0+DQogICAgPE9yaWdpbmFsVmFsPjEsNjgwLDExNCwwMDA8L09yaWdpbmFsVmFsPg0KICAgIDxMYXN0TnVtVmFsPjEsNjgwPC9MYXN0TnVtVmFsPg0KICAgIDxSYXdMaW5rVmFsPjEsNjgw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64" Error="">PD94bWwgdmVyc2lvbj0iMS4wIiBlbmNvZGluZz0idXRmLTgiPz4NCjxMaW5rSW5mb0V4Y2VsIHhtbG5zOnhzaT0iaHR0cDovL3d3dy53My5vcmcvMjAwMS9YTUxTY2hlbWEtaW5zdGFuY2UiIHhtbG5zOnhzZD0iaHR0cDovL3d3dy53My5vcmcvMjAwMS9YTUxTY2hlbWEiPg0KICA8TGlua0luZm9Db3JlPg0KICAgIDxMaW5rSWQ+NDY0PC9MaW5rSWQ+DQogICAgPEluZmxvd1ZhbD4tMTEsOTc5PC9JbmZsb3dWYWw+DQogICAgPERpc3BWYWw+4payIDExLDk3OTwvRGlzcFZhbD4NCiAgICA8TGFzdFVwZFRpbWU+MjAyNS8xMC8yOSAxMDoyNjozNjwvTGFzdFVwZFRpbWU+DQogICAgPFdvcmtzaGVldE5NPlBMIFFUUuOAkElGUlPjgJE8L1dvcmtzaGVldE5NPg0KICAgIDxMaW5rQ2VsbEFkZHJlc3NBMT5GODc8L0xpbmtDZWxsQWRkcmVzc0ExPg0KICAgIDxMaW5rQ2VsbEFkZHJlc3NSMUMxPlI4N0M2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OTAwMDAwMDQ0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DQ8L0l0ZW1JZD4NCiAgICA8RGlzcEl0ZW1JZD5LMjEwNDAwMjA8L0Rpc3BJdGVtSWQ+DQogICAgPENvbElkPlIzMDEwMDAwMCM8L0NvbElkPg0KICAgIDxUZW1BeGlzVHlwPjEwMDAwMDwvVGVtQXhpc1R5cD4NCiAgICA8TWVudU5tPumAo+e1kOe0lOaQjeebiuioiOeul+abuDwvTWVudU5tPg0KICAgIDxJdGVtTm0+5Zu65a6a6LOH55Sj5rib5pCN5pCN5aSxPC9JdGVtTm0+DQogICAgPENvbE5tPuW9k+acn+mHkemhjTwvQ29sTm0+DQogICAgPE9yaWdpbmFsVmFsPi0xMSw5NzksMTQ0LDAwMDwvT3JpZ2luYWxWYWw+DQogICAgPExhc3ROdW1WYWw+LTExLDk3OTwvTGFzdE51bVZhbD4NCiAgICA8UmF3TGlua1ZhbD4tMTEsOTc5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65" Error="">PD94bWwgdmVyc2lvbj0iMS4wIiBlbmNvZGluZz0idXRmLTgiPz4NCjxMaW5rSW5mb0V4Y2VsIHhtbG5zOnhzaT0iaHR0cDovL3d3dy53My5vcmcvMjAwMS9YTUxTY2hlbWEtaW5zdGFuY2UiIHhtbG5zOnhzZD0iaHR0cDovL3d3dy53My5vcmcvMjAwMS9YTUxTY2hlbWEiPg0KICA8TGlua0luZm9Db3JlPg0KICAgIDxMaW5rSWQ+NDY1PC9MaW5rSWQ+DQogICAgPEluZmxvd1ZhbD4xNiw2NDA8L0luZmxvd1ZhbD4NCiAgICA8RGlzcFZhbD4xNiw2NDAgPC9EaXNwVmFsPg0KICAgIDxMYXN0VXBkVGltZT4yMDI1LzEwLzI5IDEwOjI2OjM2PC9MYXN0VXBkVGltZT4NCiAgICA8V29ya3NoZWV0Tk0+UEwgUVRS44CQSUZSU+OAkTwvV29ya3NoZWV0Tk0+DQogICAgPExpbmtDZWxsQWRkcmVzc0ExPkY4ODwvTGlua0NlbGxBZGRyZXNzQTE+DQogICAgPExpbmtDZWxsQWRkcmVzc1IxQzE+Ujg4QzY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Dc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0NzwvSXRlbUlkPg0KICAgIDxEaXNwSXRlbUlkPksyMTA0MDA1MDwvRGlzcEl0ZW1JZD4NCiAgICA8Q29sSWQ+UjMwMTAwMDAwIzwvQ29sSWQ+DQogICAgPFRlbUF4aXNUeXA+MTAwMDAwPC9UZW1BeGlzVHlwPg0KICAgIDxNZW51Tm0+6YCj57WQ57SU5pCN55uK6KiI566X5pu4PC9NZW51Tm0+DQogICAgPEl0ZW1ObT7plqLkv4LkvJrnpL7mlbTnkIbnm4o8L0l0ZW1ObT4NCiAgICA8Q29sTm0+5b2T5pyf6YeR6aGNPC9Db2xObT4NCiAgICA8T3JpZ2luYWxWYWw+MTYsNjQwLDAzOCwwMDA8L09yaWdpbmFsVmFsPg0KICAgIDxMYXN0TnVtVmFsPjE2LDY0MDwvTGFzdE51bVZhbD4NCiAgICA8UmF3TGlua1ZhbD4xNiw2NDA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66" Error="">PD94bWwgdmVyc2lvbj0iMS4wIiBlbmNvZGluZz0idXRmLTgiPz4NCjxMaW5rSW5mb0V4Y2VsIHhtbG5zOnhzaT0iaHR0cDovL3d3dy53My5vcmcvMjAwMS9YTUxTY2hlbWEtaW5zdGFuY2UiIHhtbG5zOnhzZD0iaHR0cDovL3d3dy53My5vcmcvMjAwMS9YTUxTY2hlbWEiPg0KICA8TGlua0luZm9Db3JlPg0KICAgIDxMaW5rSWQ+NDY2PC9MaW5rSWQ+DQogICAgPEluZmxvd1ZhbD4tMjcwPC9JbmZsb3dWYWw+DQogICAgPERpc3BWYWw+4payIDI3MCA8L0Rpc3BWYWw+DQogICAgPExhc3RVcGRUaW1lPjIwMjUvMTAvMjkgMTA6MjY6MzY8L0xhc3RVcGRUaW1lPg0KICAgIDxXb3Jrc2hlZXROTT5QTCBRVFLjgJBJRlJT44CRPC9Xb3Jrc2hlZXROTT4NCiAgICA8TGlua0NlbGxBZGRyZXNzQTE+Rjg5PC9MaW5rQ2VsbEFkZHJlc3NBMT4NCiAgICA8TGlua0NlbGxBZGRyZXNzUjFDMT5SODlDNj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kwMDAwMDA0Ni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Q2PC9JdGVtSWQ+DQogICAgPERpc3BJdGVtSWQ+SzIxMDQwMDQwPC9EaXNwSXRlbUlkPg0KICAgIDxDb2xJZD5SMzAxMDAwMDAjPC9Db2xJZD4NCiAgICA8VGVtQXhpc1R5cD4xMDAwMDA8L1RlbUF4aXNUeXA+DQogICAgPE1lbnVObT7pgKPntZDntJTmkI3nm4roqIjnrpfmm7g8L01lbnVObT4NCiAgICA8SXRlbU5tPumWouS/guS8muekvuaVtOeQhuaQjTwvSXRlbU5tPg0KICAgIDxDb2xObT7lvZPmnJ/ph5HpoY08L0NvbE5tPg0KICAgIDxPcmlnaW5hbFZhbD4tMjcwLDAxOCwwMDA8L09yaWdpbmFsVmFsPg0KICAgIDxMYXN0TnVtVmFsPi0yNzA8L0xhc3ROdW1WYWw+DQogICAgPFJhd0xpbmtWYWw+LTI3MD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67" Error="">PD94bWwgdmVyc2lvbj0iMS4wIiBlbmNvZGluZz0idXRmLTgiPz4NCjxMaW5rSW5mb0V4Y2VsIHhtbG5zOnhzaT0iaHR0cDovL3d3dy53My5vcmcvMjAwMS9YTUxTY2hlbWEtaW5zdGFuY2UiIHhtbG5zOnhzZD0iaHR0cDovL3d3dy53My5vcmcvMjAwMS9YTUxTY2hlbWEiPg0KICA8TGlua0luZm9Db3JlPg0KICAgIDxMaW5rSWQ+NDY3PC9MaW5rSWQ+DQogICAgPEluZmxvd1ZhbD4yLDk1NjwvSW5mbG93VmFsPg0KICAgIDxEaXNwVmFsPjIsOTU2IDwvRGlzcFZhbD4NCiAgICA8TGFzdFVwZFRpbWU+MjAyNS8xMC8yOSAxMDoyNjozNjwvTGFzdFVwZFRpbWU+DQogICAgPFdvcmtzaGVldE5NPlBMIFFUUuOAkElGUlPjgJE8L1dvcmtzaGVldE5NPg0KICAgIDxMaW5rQ2VsbEFkZHJlc3NBMT5GOTA8L0xpbmtDZWxsQWRkcmVzc0ExPg0KICAgIDxMaW5rQ2VsbEFkZHJlc3NSMUMxPlI5MEM2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OTAwMDAwMDQ4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Dg8L0l0ZW1JZD4NCiAgICA8RGlzcEl0ZW1JZD5LMjEwNDA4MDA8L0Rpc3BJdGVtSWQ+DQogICAgPENvbElkPlIzMDEwMDAwMCM8L0NvbElkPg0KICAgIDxUZW1BeGlzVHlwPjEwMDAwMDwvVGVtQXhpc1R5cD4NCiAgICA8TWVudU5tPumAo+e1kOe0lOaQjeebiuioiOeul+abuDwvTWVudU5tPg0KICAgIDxJdGVtTm0+44Gd44Gu5LuW44Gu5Y+O55uKPC9JdGVtTm0+DQogICAgPENvbE5tPuW9k+acn+mHkemhjTwvQ29sTm0+DQogICAgPE9yaWdpbmFsVmFsPjIsOTU2LDY4NSwwMDA8L09yaWdpbmFsVmFsPg0KICAgIDxMYXN0TnVtVmFsPjIsOTU2PC9MYXN0TnVtVmFsPg0KICAgIDxSYXdMaW5rVmFsPjIsOTU2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68" Error="">PD94bWwgdmVyc2lvbj0iMS4wIiBlbmNvZGluZz0idXRmLTgiPz4NCjxMaW5rSW5mb0V4Y2VsIHhtbG5zOnhzaT0iaHR0cDovL3d3dy53My5vcmcvMjAwMS9YTUxTY2hlbWEtaW5zdGFuY2UiIHhtbG5zOnhzZD0iaHR0cDovL3d3dy53My5vcmcvMjAwMS9YTUxTY2hlbWEiPg0KICA8TGlua0luZm9Db3JlPg0KICAgIDxMaW5rSWQ+NDY4PC9MaW5rSWQ+DQogICAgPEluZmxvd1ZhbD4tMyw0NjU8L0luZmxvd1ZhbD4NCiAgICA8RGlzcFZhbD7ilrIgMyw0NjUgPC9EaXNwVmFsPg0KICAgIDxMYXN0VXBkVGltZT4yMDI1LzEwLzI5IDEwOjI2OjM2PC9MYXN0VXBkVGltZT4NCiAgICA8V29ya3NoZWV0Tk0+UEwgUVRS44CQSUZSU+OAkTwvV29ya3NoZWV0Tk0+DQogICAgPExpbmtDZWxsQWRkcmVzc0ExPkY5MTwvTGlua0NlbGxBZGRyZXNzQTE+DQogICAgPExpbmtDZWxsQWRkcmVzc1IxQzE+UjkxQzY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Dk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0OTwvSXRlbUlkPg0KICAgIDxEaXNwSXRlbUlkPksyMTA0MDkwMDwvRGlzcEl0ZW1JZD4NCiAgICA8Q29sSWQ+UjMwMTAwMDAwIzwvQ29sSWQ+DQogICAgPFRlbUF4aXNUeXA+MTAwMDAwPC9UZW1BeGlzVHlwPg0KICAgIDxNZW51Tm0+6YCj57WQ57SU5pCN55uK6KiI566X5pu4PC9NZW51Tm0+DQogICAgPEl0ZW1ObT7jgZ3jga7ku5bjga7osrvnlKg8L0l0ZW1ObT4NCiAgICA8Q29sTm0+5b2T5pyf6YeR6aGNPC9Db2xObT4NCiAgICA8T3JpZ2luYWxWYWw+LTMsNDY1LDY1NCwwMDA8L09yaWdpbmFsVmFsPg0KICAgIDxMYXN0TnVtVmFsPi0zLDQ2NTwvTGFzdE51bVZhbD4NCiAgICA8UmF3TGlua1ZhbD4tMyw0NjU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69" Error="">PD94bWwgdmVyc2lvbj0iMS4wIiBlbmNvZGluZz0idXRmLTgiPz4NCjxMaW5rSW5mb0V4Y2VsIHhtbG5zOnhzaT0iaHR0cDovL3d3dy53My5vcmcvMjAwMS9YTUxTY2hlbWEtaW5zdGFuY2UiIHhtbG5zOnhzZD0iaHR0cDovL3d3dy53My5vcmcvMjAwMS9YTUxTY2hlbWEiPg0KICA8TGlua0luZm9Db3JlPg0KICAgIDxMaW5rSWQ+NDY5PC9MaW5rSWQ+DQogICAgPEluZmxvd1ZhbD4zLDU2MzwvSW5mbG93VmFsPg0KICAgIDxEaXNwVmFsPjMsNTYzIDwvRGlzcFZhbD4NCiAgICA8TGFzdFVwZFRpbWU+MjAyNS8xMC8yOSAxMDoyNjozNjwvTGFzdFVwZFRpbWU+DQogICAgPFdvcmtzaGVldE5NPlBMIFFUUuOAkElGUlPjgJE8L1dvcmtzaGVldE5NPg0KICAgIDxMaW5rQ2VsbEFkZHJlc3NBMT5GOTQ8L0xpbmtDZWxsQWRkcmVzc0ExPg0KICAgIDxMaW5rQ2VsbEFkZHJlc3NSMUMxPlI5NEM2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OTAwMDAwMDUx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TE8L0l0ZW1JZD4NCiAgICA8RGlzcEl0ZW1JZD5LMjEwNjAxMTA8L0Rpc3BJdGVtSWQ+DQogICAgPENvbElkPlIzMDEwMDAwMCM8L0NvbElkPg0KICAgIDxUZW1BeGlzVHlwPjEwMDAwMDwvVGVtQXhpc1R5cD4NCiAgICA8TWVudU5tPumAo+e1kOe0lOaQjeebiuioiOeul+abuDwvTWVudU5tPg0KICAgIDxJdGVtTm0+5Y+X5Y+W5Yip5oGvPC9JdGVtTm0+DQogICAgPENvbE5tPuW9k+acn+mHkemhjTwvQ29sTm0+DQogICAgPE9yaWdpbmFsVmFsPjMsNTYzLDgyOSwwMDA8L09yaWdpbmFsVmFsPg0KICAgIDxMYXN0TnVtVmFsPjMsNTYzPC9MYXN0TnVtVmFsPg0KICAgIDxSYXdMaW5rVmFsPjMsNTYz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70" Error="">PD94bWwgdmVyc2lvbj0iMS4wIiBlbmNvZGluZz0idXRmLTgiPz4NCjxMaW5rSW5mb0V4Y2VsIHhtbG5zOnhzaT0iaHR0cDovL3d3dy53My5vcmcvMjAwMS9YTUxTY2hlbWEtaW5zdGFuY2UiIHhtbG5zOnhzZD0iaHR0cDovL3d3dy53My5vcmcvMjAwMS9YTUxTY2hlbWEiPg0KICA8TGlua0luZm9Db3JlPg0KICAgIDxMaW5rSWQ+NDcwPC9MaW5rSWQ+DQogICAgPEluZmxvd1ZhbD4zLDI3NTwvSW5mbG93VmFsPg0KICAgIDxEaXNwVmFsPjMsMjc1IDwvRGlzcFZhbD4NCiAgICA8TGFzdFVwZFRpbWU+MjAyNS8xMC8yOSAxMDoyNjozNjwvTGFzdFVwZFRpbWU+DQogICAgPFdvcmtzaGVldE5NPlBMIFFUUuOAkElGUlPjgJE8L1dvcmtzaGVldE5NPg0KICAgIDxMaW5rQ2VsbEFkZHJlc3NBMT5GOTU8L0xpbmtDZWxsQWRkcmVzc0ExPg0KICAgIDxMaW5rQ2VsbEFkZHJlc3NSMUMxPlI5NUM2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OTAwMDAwMDUy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TI8L0l0ZW1JZD4NCiAgICA8RGlzcEl0ZW1JZD5LMjEwNjAxMjA8L0Rpc3BJdGVtSWQ+DQogICAgPENvbElkPlIzMDEwMDAwMCM8L0NvbElkPg0KICAgIDxUZW1BeGlzVHlwPjEwMDAwMDwvVGVtQXhpc1R5cD4NCiAgICA8TWVudU5tPumAo+e1kOe0lOaQjeebiuioiOeul+abuDwvTWVudU5tPg0KICAgIDxJdGVtTm0+5Y+X5Y+W6YWN5b2T6YeRPC9JdGVtTm0+DQogICAgPENvbE5tPuW9k+acn+mHkemhjTwvQ29sTm0+DQogICAgPE9yaWdpbmFsVmFsPjMsMjc1LDEyNCwwMDA8L09yaWdpbmFsVmFsPg0KICAgIDxMYXN0TnVtVmFsPjMsMjc1PC9MYXN0TnVtVmFsPg0KICAgIDxSYXdMaW5rVmFsPjMsMjc1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71" Error="">PD94bWwgdmVyc2lvbj0iMS4wIiBlbmNvZGluZz0idXRmLTgiPz4NCjxMaW5rSW5mb0V4Y2VsIHhtbG5zOnhzaT0iaHR0cDovL3d3dy53My5vcmcvMjAwMS9YTUxTY2hlbWEtaW5zdGFuY2UiIHhtbG5zOnhzZD0iaHR0cDovL3d3dy53My5vcmcvMjAwMS9YTUxTY2hlbWEiPg0KICA8TGlua0luZm9Db3JlPg0KICAgIDxMaW5rSWQ+NDcxPC9MaW5rSWQ+DQogICAgPEluZmxvd1ZhbD42LDgzODwvSW5mbG93VmFsPg0KICAgIDxEaXNwVmFsPjYsODM4IDwvRGlzcFZhbD4NCiAgICA8TGFzdFVwZFRpbWU+MjAyNS8xMC8yOSAxMDoyNjozNjwvTGFzdFVwZFRpbWU+DQogICAgPFdvcmtzaGVldE5NPlBMIFFUUuOAkElGUlPjgJE8L1dvcmtzaGVldE5NPg0KICAgIDxMaW5rQ2VsbEFkZHJlc3NBMT5GOTM8L0xpbmtDZWxsQWRkcmVzc0ExPg0KICAgIDxMaW5rQ2VsbEFkZHJlc3NSMUMxPlI5M0M2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OTAwMDAwMDU0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TQ8L0l0ZW1JZD4NCiAgICA8RGlzcEl0ZW1JZD5LMjEwNjAxWjA8L0Rpc3BJdGVtSWQ+DQogICAgPENvbElkPlIzMDEwMDAwMCM8L0NvbElkPg0KICAgIDxUZW1BeGlzVHlwPjEwMDAwMDwvVGVtQXhpc1R5cD4NCiAgICA8TWVudU5tPumAo+e1kOe0lOaQjeebiuioiOeul+abuDwvTWVudU5tPg0KICAgIDxJdGVtTm0+6YeR6J6N5Y+O55uK5ZCI6KiIPC9JdGVtTm0+DQogICAgPENvbE5tPuW9k+acn+mHkemhjTwvQ29sTm0+DQogICAgPE9yaWdpbmFsVmFsPjYsODM4LDk1MywwMDA8L09yaWdpbmFsVmFsPg0KICAgIDxMYXN0TnVtVmFsPjYsODM4PC9MYXN0TnVtVmFsPg0KICAgIDxSYXdMaW5rVmFsPjYsODM4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72" Error="">PD94bWwgdmVyc2lvbj0iMS4wIiBlbmNvZGluZz0idXRmLTgiPz4NCjxMaW5rSW5mb0V4Y2VsIHhtbG5zOnhzaT0iaHR0cDovL3d3dy53My5vcmcvMjAwMS9YTUxTY2hlbWEtaW5zdGFuY2UiIHhtbG5zOnhzZD0iaHR0cDovL3d3dy53My5vcmcvMjAwMS9YTUxTY2hlbWEiPg0KICA8TGlua0luZm9Db3JlPg0KICAgIDxMaW5rSWQ+NDcyPC9MaW5rSWQ+DQogICAgPEluZmxvd1ZhbD4tNSw3MTg8L0luZmxvd1ZhbD4NCiAgICA8RGlzcFZhbD7ilrIgNSw3MTggPC9EaXNwVmFsPg0KICAgIDxMYXN0VXBkVGltZT4yMDI1LzEwLzI5IDEwOjI2OjM2PC9MYXN0VXBkVGltZT4NCiAgICA8V29ya3NoZWV0Tk0+UEwgUVRS44CQSUZSU+OAkTwvV29ya3NoZWV0Tk0+DQogICAgPExpbmtDZWxsQWRkcmVzc0ExPkY5ODwvTGlua0NlbGxBZGRyZXNzQTE+DQogICAgPExpbmtDZWxsQWRkcmVzc1IxQzE+Ujk4QzY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TY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1NjwvSXRlbUlkPg0KICAgIDxEaXNwSXRlbUlkPksyMTA2MDIxMDwvRGlzcEl0ZW1JZD4NCiAgICA8Q29sSWQ+UjMwMTAwMDAwIzwvQ29sSWQ+DQogICAgPFRlbUF4aXNUeXA+MTAwMDAwPC9UZW1BeGlzVHlwPg0KICAgIDxNZW51Tm0+6YCj57WQ57SU5pCN55uK6KiI566X5pu4PC9NZW51Tm0+DQogICAgPEl0ZW1ObT7mlK/miZXliKnmga88L0l0ZW1ObT4NCiAgICA8Q29sTm0+5b2T5pyf6YeR6aGNPC9Db2xObT4NCiAgICA8T3JpZ2luYWxWYWw+LTUsNzE4LDQ3NiwwMDA8L09yaWdpbmFsVmFsPg0KICAgIDxMYXN0TnVtVmFsPi01LDcxODwvTGFzdE51bVZhbD4NCiAgICA8UmF3TGlua1ZhbD4tNSw3MTg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73" Error="">PD94bWwgdmVyc2lvbj0iMS4wIiBlbmNvZGluZz0idXRmLTgiPz4NCjxMaW5rSW5mb0V4Y2VsIHhtbG5zOnhzaT0iaHR0cDovL3d3dy53My5vcmcvMjAwMS9YTUxTY2hlbWEtaW5zdGFuY2UiIHhtbG5zOnhzZD0iaHR0cDovL3d3dy53My5vcmcvMjAwMS9YTUxTY2hlbWEiPg0KICA8TGlua0luZm9Db3JlPg0KICAgIDxMaW5rSWQ+NDczPC9MaW5rSWQ+DQogICAgPEluZmxvd1ZhbD4tNTkwPC9JbmZsb3dWYWw+DQogICAgPERpc3BWYWw+4payIDU5MDwvRGlzcFZhbD4NCiAgICA8TGFzdFVwZFRpbWU+MjAyNS8xMC8yOSAxMDoyNjozNjwvTGFzdFVwZFRpbWU+DQogICAgPFdvcmtzaGVldE5NPlBMIFFUUuOAkElGUlPjgJE8L1dvcmtzaGVldE5NPg0KICAgIDxMaW5rQ2VsbEFkZHJlc3NBMT5GOTk8L0xpbmtDZWxsQWRkcmVzc0ExPg0KICAgIDxMaW5rQ2VsbEFkZHJlc3NSMUMxPlI5OUM2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OTAwMDAwMDU3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Tc8L0l0ZW1JZD4NCiAgICA8RGlzcEl0ZW1JZD5LMjEwNjAyOTA8L0Rpc3BJdGVtSWQ+DQogICAgPENvbElkPlIzMDEwMDAwMCM8L0NvbElkPg0KICAgIDxUZW1BeGlzVHlwPjEwMDAwMDwvVGVtQXhpc1R5cD4NCiAgICA8TWVudU5tPumAo+e1kOe0lOaQjeebiuioiOeul+abuDwvTWVudU5tPg0KICAgIDxJdGVtTm0+44Gd44Gu5LuW44Gu6YeR6J6N6LK755SoPC9JdGVtTm0+DQogICAgPENvbE5tPuW9k+acn+mHkemhjTwvQ29sTm0+DQogICAgPE9yaWdpbmFsVmFsPi01OTAsNDA0LDAwMDwvT3JpZ2luYWxWYWw+DQogICAgPExhc3ROdW1WYWw+LTU5MDwvTGFzdE51bVZhbD4NCiAgICA8UmF3TGlua1ZhbD4tNTkw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74" Error="">PD94bWwgdmVyc2lvbj0iMS4wIiBlbmNvZGluZz0idXRmLTgiPz4NCjxMaW5rSW5mb0V4Y2VsIHhtbG5zOnhzaT0iaHR0cDovL3d3dy53My5vcmcvMjAwMS9YTUxTY2hlbWEtaW5zdGFuY2UiIHhtbG5zOnhzZD0iaHR0cDovL3d3dy53My5vcmcvMjAwMS9YTUxTY2hlbWEiPg0KICA8TGlua0luZm9Db3JlPg0KICAgIDxMaW5rSWQ+NDc0PC9MaW5rSWQ+DQogICAgPEluZmxvd1ZhbD4tNiwzMDg8L0luZmxvd1ZhbD4NCiAgICA8RGlzcFZhbD7ilrIgNiwzMDggPC9EaXNwVmFsPg0KICAgIDxMYXN0VXBkVGltZT4yMDI1LzEwLzI5IDEwOjI2OjM2PC9MYXN0VXBkVGltZT4NCiAgICA8V29ya3NoZWV0Tk0+UEwgUVRS44CQSUZSU+OAkTwvV29ya3NoZWV0Tk0+DQogICAgPExpbmtDZWxsQWRkcmVzc0ExPkY5NzwvTGlua0NlbGxBZGRyZXNzQTE+DQogICAgPExpbmtDZWxsQWRkcmVzc1IxQzE+Ujk3QzY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Tg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1ODwvSXRlbUlkPg0KICAgIDxEaXNwSXRlbUlkPksyMTA2MDJaMDwvRGlzcEl0ZW1JZD4NCiAgICA8Q29sSWQ+UjMwMTAwMDAwIzwvQ29sSWQ+DQogICAgPFRlbUF4aXNUeXA+MTAwMDAwPC9UZW1BeGlzVHlwPg0KICAgIDxNZW51Tm0+6YCj57WQ57SU5pCN55uK6KiI566X5pu4PC9NZW51Tm0+DQogICAgPEl0ZW1ObT7ph5Hono3osrvnlKjlkIjoqIg8L0l0ZW1ObT4NCiAgICA8Q29sTm0+5b2T5pyf6YeR6aGNPC9Db2xObT4NCiAgICA8T3JpZ2luYWxWYWw+LTYsMzA4LDg4MCwwMDA8L09yaWdpbmFsVmFsPg0KICAgIDxMYXN0TnVtVmFsPi02LDMwODwvTGFzdE51bVZhbD4NCiAgICA8UmF3TGlua1ZhbD4tNiwzMDg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75" Error="">PD94bWwgdmVyc2lvbj0iMS4wIiBlbmNvZGluZz0idXRmLTgiPz4NCjxMaW5rSW5mb0V4Y2VsIHhtbG5zOnhzaT0iaHR0cDovL3d3dy53My5vcmcvMjAwMS9YTUxTY2hlbWEtaW5zdGFuY2UiIHhtbG5zOnhzZD0iaHR0cDovL3d3dy53My5vcmcvMjAwMS9YTUxTY2hlbWEiPg0KICA8TGlua0luZm9Db3JlPg0KICAgIDxMaW5rSWQ+NDc1PC9MaW5rSWQ+DQogICAgPEluZmxvd1ZhbD4tOSw4MTQ8L0luZmxvd1ZhbD4NCiAgICA8RGlzcFZhbD7ilrIgOSw4MTQgPC9EaXNwVmFsPg0KICAgIDxMYXN0VXBkVGltZT4yMDI1LzEwLzI5IDEwOjI2OjM2PC9MYXN0VXBkVGltZT4NCiAgICA8V29ya3NoZWV0Tk0+UEwgUVRS44CQSUZSU+OAkTwvV29ya3NoZWV0Tk0+DQogICAgPExpbmtDZWxsQWRkcmVzc0ExPkYxMDA8L0xpbmtDZWxsQWRkcmVzc0ExPg0KICAgIDxMaW5rQ2VsbEFkZHJlc3NSMUMxPlIxMDBDNj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kwMDAwMDA1OS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U5PC9JdGVtSWQ+DQogICAgPERpc3BJdGVtSWQ+SzIxMDYwMzAwPC9EaXNwSXRlbUlkPg0KICAgIDxDb2xJZD5SMzAxMDAwMDAjPC9Db2xJZD4NCiAgICA8VGVtQXhpc1R5cD4xMDAwMDA8L1RlbUF4aXNUeXA+DQogICAgPE1lbnVObT7pgKPntZDntJTmkI3nm4roqIjnrpfmm7g8L01lbnVObT4NCiAgICA8SXRlbU5tPuaMgeWIhuazleOBq+OCiOOCi+aKleizh+aQjeebijwvSXRlbU5tPg0KICAgIDxDb2xObT7lvZPmnJ/ph5HpoY08L0NvbE5tPg0KICAgIDxPcmlnaW5hbFZhbD4tOSw4MTQsODE1LDAwMDwvT3JpZ2luYWxWYWw+DQogICAgPExhc3ROdW1WYWw+LTksODE0PC9MYXN0TnVtVmFsPg0KICAgIDxSYXdMaW5rVmFsPi05LDgxND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476" Error="">PD94bWwgdmVyc2lvbj0iMS4wIiBlbmNvZGluZz0idXRmLTgiPz4NCjxMaW5rSW5mb0V4Y2VsIHhtbG5zOnhzaT0iaHR0cDovL3d3dy53My5vcmcvMjAwMS9YTUxTY2hlbWEtaW5zdGFuY2UiIHhtbG5zOnhzZD0iaHR0cDovL3d3dy53My5vcmcvMjAwMS9YTUxTY2hlbWEiPg0KICA8TGlua0luZm9Db3JlPg0KICAgIDxMaW5rSWQ+NDc2PC9MaW5rSWQ+DQogICAgPEluZmxvd1ZhbD45LDY0MDwvSW5mbG93VmFsPg0KICAgIDxEaXNwVmFsPjksNjQwIDwvRGlzcFZhbD4NCiAgICA8TGFzdFVwZFRpbWU+MjAyNS8xMC8yOSAxMDoyNjozNjwvTGFzdFVwZFRpbWU+DQogICAgPFdvcmtzaGVldE5NPlBMIFFUUuOAkElGUlPjgJE8L1dvcmtzaGVldE5NPg0KICAgIDxMaW5rQ2VsbEFkZHJlc3NBMT5GMTAxPC9MaW5rQ2VsbEFkZHJlc3NBMT4NCiAgICA8TGlua0NlbGxBZGRyZXNzUjFDMT5SMTAxQzY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yMTA3MDA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xMDcwMDAwIzwvSXRlbUlkPg0KICAgIDxEaXNwSXRlbUlkPksyMTA3MDAwMDA8L0Rpc3BJdGVtSWQ+DQogICAgPENvbElkPlIzMDEwMDAwMCM8L0NvbElkPg0KICAgIDxUZW1BeGlzVHlwPjEwMDAwMDwvVGVtQXhpc1R5cD4NCiAgICA8TWVudU5tPumAo+e1kOe0lOaQjeebiuioiOeul+abuDwvTWVudU5tPg0KICAgIDxJdGVtTm0+56iO5byV5YmN5Yip55uKPC9JdGVtTm0+DQogICAgPENvbE5tPuW9k+acn+mHkemhjTwvQ29sTm0+DQogICAgPE9yaWdpbmFsVmFsPjksNjQwLDI5OSwwMDA8L09yaWdpbmFsVmFsPg0KICAgIDxMYXN0TnVtVmFsPjksNjQwPC9MYXN0TnVtVmFsPg0KICAgIDxSYXdMaW5rVmFsPjksNjQw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77" Error="">PD94bWwgdmVyc2lvbj0iMS4wIiBlbmNvZGluZz0idXRmLTgiPz4NCjxMaW5rSW5mb0V4Y2VsIHhtbG5zOnhzaT0iaHR0cDovL3d3dy53My5vcmcvMjAwMS9YTUxTY2hlbWEtaW5zdGFuY2UiIHhtbG5zOnhzZD0iaHR0cDovL3d3dy53My5vcmcvMjAwMS9YTUxTY2hlbWEiPg0KICA8TGlua0luZm9Db3JlPg0KICAgIDxMaW5rSWQ+NDc3PC9MaW5rSWQ+DQogICAgPEluZmxvd1ZhbD4tNiw1Nzg8L0luZmxvd1ZhbD4NCiAgICA8RGlzcFZhbD7ilrIgNiw1NzggPC9EaXNwVmFsPg0KICAgIDxMYXN0VXBkVGltZT4yMDI1LzEwLzI5IDEwOjI2OjM2PC9MYXN0VXBkVGltZT4NCiAgICA8V29ya3NoZWV0Tk0+UEwgUVRS44CQSUZSU+OAkTwvV29ya3NoZWV0Tk0+DQogICAgPExpbmtDZWxsQWRkcmVzc0ExPkYxMDI8L0xpbmtDZWxsQWRkcmVzc0ExPg0KICAgIDxMaW5rQ2VsbEFkZHJlc3NSMUMxPlIxMDJDNj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IxMDgwWjAwIy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EwODBaMDAjPC9JdGVtSWQ+DQogICAgPERpc3BJdGVtSWQ+SzIxMDgwWjAwMDwvRGlzcEl0ZW1JZD4NCiAgICA8Q29sSWQ+UjMwMTAwMDAwIzwvQ29sSWQ+DQogICAgPFRlbUF4aXNUeXA+MTAwMDAwPC9UZW1BeGlzVHlwPg0KICAgIDxNZW51Tm0+6YCj57WQ57SU5pCN55uK6KiI566X5pu4PC9NZW51Tm0+DQogICAgPEl0ZW1ObT7ms5XkurrmiYDlvpfnqI7osrvnlKg8L0l0ZW1ObT4NCiAgICA8Q29sTm0+5b2T5pyf6YeR6aGNPC9Db2xObT4NCiAgICA8T3JpZ2luYWxWYWw+LTYsNTc4LDYwOCwwMDA8L09yaWdpbmFsVmFsPg0KICAgIDxMYXN0TnVtVmFsPi02LDU3ODwvTGFzdE51bVZhbD4NCiAgICA8UmF3TGlua1ZhbD4tNiw1Nzg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78" Error="">PD94bWwgdmVyc2lvbj0iMS4wIiBlbmNvZGluZz0idXRmLTgiPz4NCjxMaW5rSW5mb0V4Y2VsIHhtbG5zOnhzaT0iaHR0cDovL3d3dy53My5vcmcvMjAwMS9YTUxTY2hlbWEtaW5zdGFuY2UiIHhtbG5zOnhzZD0iaHR0cDovL3d3dy53My5vcmcvMjAwMS9YTUxTY2hlbWEiPg0KICA8TGlua0luZm9Db3JlPg0KICAgIDxMaW5rSWQ+NDc4PC9MaW5rSWQ+DQogICAgPEluZmxvd1ZhbD4zLDA2MTwvSW5mbG93VmFsPg0KICAgIDxEaXNwVmFsPjMsMDYxIDwvRGlzcFZhbD4NCiAgICA8TGFzdFVwZFRpbWU+MjAyNS8xMC8yOSAxMDoyNjozNjwvTGFzdFVwZFRpbWU+DQogICAgPFdvcmtzaGVldE5NPlBMIFFUUuOAkElGUlPjgJE8L1dvcmtzaGVldE5NPg0KICAgIDxMaW5rQ2VsbEFkZHJlc3NBMT5GMTAzPC9MaW5rQ2VsbEFkZHJlc3NBMT4NCiAgICA8TGlua0NlbGxBZGRyZXNzUjFDMT5SMTAzQzY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yMzAwMDA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zMDAwMDAwIzwvSXRlbUlkPg0KICAgIDxEaXNwSXRlbUlkPksyMzAwMDAwMDA8L0Rpc3BJdGVtSWQ+DQogICAgPENvbElkPlIzMDEwMDAwMCM8L0NvbElkPg0KICAgIDxUZW1BeGlzVHlwPjEwMDAwMDwvVGVtQXhpc1R5cD4NCiAgICA8TWVudU5tPumAo+e1kOe0lOaQjeebiuioiOeul+abuDwvTWVudU5tPg0KICAgIDxJdGVtTm0+5b2T5pyf57SU5Yip55uKPC9JdGVtTm0+DQogICAgPENvbE5tPuW9k+acn+mHkemhjTwvQ29sTm0+DQogICAgPE9yaWdpbmFsVmFsPjMsMDYxLDY5MSwwMDA8L09yaWdpbmFsVmFsPg0KICAgIDxMYXN0TnVtVmFsPjMsMDYxPC9MYXN0TnVtVmFsPg0KICAgIDxSYXdMaW5rVmFsPjMsMDYx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79" Error="">PD94bWwgdmVyc2lvbj0iMS4wIiBlbmNvZGluZz0idXRmLTgiPz4NCjxMaW5rSW5mb0V4Y2VsIHhtbG5zOnhzaT0iaHR0cDovL3d3dy53My5vcmcvMjAwMS9YTUxTY2hlbWEtaW5zdGFuY2UiIHhtbG5zOnhzZD0iaHR0cDovL3d3dy53My5vcmcvMjAwMS9YTUxTY2hlbWEiPg0KICA8TGlua0luZm9Db3JlPg0KICAgIDxMaW5rSWQ+NDc5PC9MaW5rSWQ+DQogICAgPEluZmxvd1ZhbD4yLDUxNTwvSW5mbG93VmFsPg0KICAgIDxEaXNwVmFsPjIsNTE1IDwvRGlzcFZhbD4NCiAgICA8TGFzdFVwZFRpbWU+MjAyNS8xMC8yOSAxMDoyNjozNjwvTGFzdFVwZFRpbWU+DQogICAgPFdvcmtzaGVldE5NPlBMIFFUUuOAkElGUlPjgJE8L1dvcmtzaGVldE5NPg0KICAgIDxMaW5rQ2VsbEFkZHJlc3NBMT5GMTA1PC9MaW5rQ2VsbEFkZHJlc3NBMT4NCiAgICA8TGlua0NlbGxBZGRyZXNzUjFDMT5SMTA1QzY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yNDAxMDA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0MDEwMDAwIzwvSXRlbUlkPg0KICAgIDxEaXNwSXRlbUlkPksyNDAxMDAwMDA8L0Rpc3BJdGVtSWQ+DQogICAgPENvbElkPlIzMDEwMDAwMCM8L0NvbElkPg0KICAgIDxUZW1BeGlzVHlwPjEwMDAwMDwvVGVtQXhpc1R5cD4NCiAgICA8TWVudU5tPumAo+e1kOe0lOaQjeebiuioiOeul+abuDwvTWVudU5tPg0KICAgIDxJdGVtTm0+6Kaq5Lya56S+44Gu5omA5pyJ6ICFPC9JdGVtTm0+DQogICAgPENvbE5tPuW9k+acn+mHkemhjTwvQ29sTm0+DQogICAgPE9yaWdpbmFsVmFsPjIsNTE1LDc1NSwwMDA8L09yaWdpbmFsVmFsPg0KICAgIDxMYXN0TnVtVmFsPjIsNTE1PC9MYXN0TnVtVmFsPg0KICAgIDxSYXdMaW5rVmFsPjIsNTE1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480" Error="">PD94bWwgdmVyc2lvbj0iMS4wIiBlbmNvZGluZz0idXRmLTgiPz4NCjxMaW5rSW5mb0V4Y2VsIHhtbG5zOnhzaT0iaHR0cDovL3d3dy53My5vcmcvMjAwMS9YTUxTY2hlbWEtaW5zdGFuY2UiIHhtbG5zOnhzZD0iaHR0cDovL3d3dy53My5vcmcvMjAwMS9YTUxTY2hlbWEiPg0KICA8TGlua0luZm9Db3JlPg0KICAgIDxMaW5rSWQ+NDgwPC9MaW5rSWQ+DQogICAgPEluZmxvd1ZhbD40ODg8L0luZmxvd1ZhbD4NCiAgICA8RGlzcFZhbD40ODggPC9EaXNwVmFsPg0KICAgIDxMYXN0VXBkVGltZT4yMDI1LzEwLzI5IDEwOjI2OjM2PC9MYXN0VXBkVGltZT4NCiAgICA8V29ya3NoZWV0Tk0+UEwgUVRS44CQSUZSU+OAkTwvV29ya3NoZWV0Tk0+DQogICAgPExpbmtDZWxsQWRkcmVzc0ExPkYxMDY8L0xpbmtDZWxsQWRkcmVzc0ExPg0KICAgIDxMaW5rQ2VsbEFkZHJlc3NSMUMxPlIxMDZDNj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I0MDIwMDAwIy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QwMjAwMDAjPC9JdGVtSWQ+DQogICAgPERpc3BJdGVtSWQ+SzI0MDIwMDAwMDwvRGlzcEl0ZW1JZD4NCiAgICA8Q29sSWQ+UjMwMTAwMDAwIzwvQ29sSWQ+DQogICAgPFRlbUF4aXNUeXA+MTAwMDAwPC9UZW1BeGlzVHlwPg0KICAgIDxNZW51Tm0+6YCj57WQ57SU5pCN55uK6KiI566X5pu4PC9NZW51Tm0+DQogICAgPEl0ZW1ObT7pnZ7mlK/phY3mjIHliIY8L0l0ZW1ObT4NCiAgICA8Q29sTm0+5b2T5pyf6YeR6aGNPC9Db2xObT4NCiAgICA8T3JpZ2luYWxWYWw+NDg4LDc2NSwwMDA8L09yaWdpbmFsVmFsPg0KICAgIDxMYXN0TnVtVmFsPjQ4ODwvTGFzdE51bVZhbD4NCiAgICA8UmF3TGlua1ZhbD40ODg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25" Error="">PD94bWwgdmVyc2lvbj0iMS4wIiBlbmNvZGluZz0idXRmLTgiPz4NCjxMaW5rSW5mb0V4Y2VsIHhtbG5zOnhzaT0iaHR0cDovL3d3dy53My5vcmcvMjAwMS9YTUxTY2hlbWEtaW5zdGFuY2UiIHhtbG5zOnhzZD0iaHR0cDovL3d3dy53My5vcmcvMjAwMS9YTUxTY2hlbWEiPg0KICA8TGlua0luZm9Db3JlPg0KICAgIDxMaW5rSWQ+OTI1PC9MaW5rSWQ+DQogICAgPEluZmxvd1ZhbD4xOTUsMzY0PC9JbmZsb3dWYWw+DQogICAgPERpc3BWYWw+MTk1LDM2NCA8L0Rpc3BWYWw+DQogICAgPExhc3RVcGRUaW1lPjIwMjUvMDcvMjggMTU6Mjc6MjI8L0xhc3RVcGRUaW1lPg0KICAgIDxXb3Jrc2hlZXROTT5CU+OAkElGUlPjgJE8L1dvcmtzaGVldE5NPg0KICAgIDxMaW5rQ2VsbEFkZHJlc3NBMT5SNjwvTGlua0NlbGxBZGRyZXNzQTE+DQogICAgPExpbmtDZWxsQWRkcmVzc1IxQzE+UjZ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E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MTwvSXRlbUlkPg0KICAgIDxEaXNwSXRlbUlkPksxMTAxMDEwMDwvRGlzcEl0ZW1JZD4NCiAgICA8Q29sSWQ+UjMwMTAwMDAwIzwvQ29sSWQ+DQogICAgPFRlbUF4aXNUeXA+MTAwMDAwPC9UZW1BeGlzVHlwPg0KICAgIDxNZW51Tm0+6YCj57WQ6LKh5pS/54q25oWL6KiI566X5pu4PC9NZW51Tm0+DQogICAgPEl0ZW1ObT7nj77ph5Hlj4rjgbPnj77ph5HlkIznrYnniak8L0l0ZW1ObT4NCiAgICA8Q29sTm0+5b2T5pyf6YeR6aGNPC9Db2xObT4NCiAgICA8T3JpZ2luYWxWYWw+MTk1LDM2NCw5NjAsMDAwPC9PcmlnaW5hbFZhbD4NCiAgICA8TGFzdE51bVZhbD4xOTUsMzY0PC9MYXN0TnVtVmFsPg0KICAgIDxSYXdMaW5rVmFsPjE5NSwzNjQ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26" Error="">PD94bWwgdmVyc2lvbj0iMS4wIiBlbmNvZGluZz0idXRmLTgiPz4NCjxMaW5rSW5mb0V4Y2VsIHhtbG5zOnhzaT0iaHR0cDovL3d3dy53My5vcmcvMjAwMS9YTUxTY2hlbWEtaW5zdGFuY2UiIHhtbG5zOnhzZD0iaHR0cDovL3d3dy53My5vcmcvMjAwMS9YTUxTY2hlbWEiPg0KICA8TGlua0luZm9Db3JlPg0KICAgIDxMaW5rSWQ+OTI2PC9MaW5rSWQ+DQogICAgPEluZmxvd1ZhbD41LDk1NDwvSW5mbG93VmFsPg0KICAgIDxEaXNwVmFsPjUsOTU0IDwvRGlzcFZhbD4NCiAgICA8TGFzdFVwZFRpbWU+MjAyNS8wNy8yOCAxNToyNzoyMjwvTGFzdFVwZFRpbWU+DQogICAgPFdvcmtzaGVldE5NPkJT44CQSUZSU+OAkTwvV29ya3NoZWV0Tk0+DQogICAgPExpbmtDZWxsQWRkcmVzc0ExPlI3PC9MaW5rQ2VsbEFkZHJlc3NBMT4NCiAgICA8TGlua0NlbGxBZGRyZXNzUjFDMT5S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wM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yPC9JdGVtSWQ+DQogICAgPERpc3BJdGVtSWQ+SzExMDEwMjAwPC9EaXNwSXRlbUlkPg0KICAgIDxDb2xJZD5SMzAxMDAwMDAjPC9Db2xJZD4NCiAgICA8VGVtQXhpc1R5cD4xMDAwMDA8L1RlbUF4aXNUeXA+DQogICAgPE1lbnVObT7pgKPntZDosqHmlL/nirbmhYvoqIjnrpfmm7g8L01lbnVObT4NCiAgICA8SXRlbU5tPuWumuacn+mgkOmHkTwvSXRlbU5tPg0KICAgIDxDb2xObT7lvZPmnJ/ph5HpoY08L0NvbE5tPg0KICAgIDxPcmlnaW5hbFZhbD41LDk1NCw3MzgsMDAwPC9PcmlnaW5hbFZhbD4NCiAgICA8TGFzdE51bVZhbD41LDk1NDwvTGFzdE51bVZhbD4NCiAgICA8UmF3TGlua1ZhbD41LDk1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27" Error="">PD94bWwgdmVyc2lvbj0iMS4wIiBlbmNvZGluZz0idXRmLTgiPz4NCjxMaW5rSW5mb0V4Y2VsIHhtbG5zOnhzaT0iaHR0cDovL3d3dy53My5vcmcvMjAwMS9YTUxTY2hlbWEtaW5zdGFuY2UiIHhtbG5zOnhzZD0iaHR0cDovL3d3dy53My5vcmcvMjAwMS9YTUxTY2hlbWEiPg0KICA8TGlua0luZm9Db3JlPg0KICAgIDxMaW5rSWQ+OTI3PC9MaW5rSWQ+DQogICAgPEluZmxvd1ZhbD44OTYsMjA3PC9JbmZsb3dWYWw+DQogICAgPERpc3BWYWw+ODk2LDIwNyA8L0Rpc3BWYWw+DQogICAgPExhc3RVcGRUaW1lPjIwMjUvMDcvMjggMTU6Mjc6MjI8L0xhc3RVcGRUaW1lPg0KICAgIDxXb3Jrc2hlZXROTT5CU+OAkElGUlPjgJE8L1dvcmtzaGVldE5NPg0KICAgIDxMaW5rQ2VsbEFkZHJlc3NBMT5SODwvTGlua0NlbGxBZGRyZXNzQTE+DQogICAgPExpbmtDZWxsQWRkcmVzc1IxQzE+Uj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MzwvSXRlbUlkPg0KICAgIDxEaXNwSXRlbUlkPksxMTAxMDMwMDwvRGlzcEl0ZW1JZD4NCiAgICA8Q29sSWQ+UjMwMTAwMDAwIzwvQ29sSWQ+DQogICAgPFRlbUF4aXNUeXA+MTAwMDAwPC9UZW1BeGlzVHlwPg0KICAgIDxNZW51Tm0+6YCj57WQ6LKh5pS/54q25oWL6KiI566X5pu4PC9NZW51Tm0+DQogICAgPEl0ZW1ObT7llrbmpa3lgrXmqKnlj4rjgbPjgZ3jga7ku5bjga7lgrXmqKk8L0l0ZW1ObT4NCiAgICA8Q29sTm0+5b2T5pyf6YeR6aGNPC9Db2xObT4NCiAgICA8T3JpZ2luYWxWYWw+ODk2LDIwNyw2OTYsMDAwPC9PcmlnaW5hbFZhbD4NCiAgICA8TGFzdE51bVZhbD44OTYsMjA3PC9MYXN0TnVtVmFsPg0KICAgIDxSYXdMaW5rVmFsPjg5NiwyMDc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28" Error="">PD94bWwgdmVyc2lvbj0iMS4wIiBlbmNvZGluZz0idXRmLTgiPz4NCjxMaW5rSW5mb0V4Y2VsIHhtbG5zOnhzaT0iaHR0cDovL3d3dy53My5vcmcvMjAwMS9YTUxTY2hlbWEtaW5zdGFuY2UiIHhtbG5zOnhzZD0iaHR0cDovL3d3dy53My5vcmcvMjAwMS9YTUxTY2hlbWEiPg0KICA8TGlua0luZm9Db3JlPg0KICAgIDxMaW5rSWQ+OTI4PC9MaW5rSWQ+DQogICAgPEluZmxvd1ZhbD4zLDU3NzwvSW5mbG93VmFsPg0KICAgIDxEaXNwVmFsPi08L0Rpc3BWYWw+DQogICAgPExhc3RVcGRUaW1lPjIwMjUvMDcvMjggMTU6Mjc6MjI8L0xhc3RVcGRUaW1lPg0KICAgIDxXb3Jrc2hlZXROTT5CU+OAkElGUlPjgJE8L1dvcmtzaGVldE5NPg0KICAgIDxMaW5rQ2VsbEFkZHJlc3NBMT5SOTwvTGlua0NlbGxBZGRyZXNzQTE+DQogICAgPExpbmtDZWxsQWRkcmVzc1IxQzE+Uj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Q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NDwvSXRlbUlkPg0KICAgIDxEaXNwSXRlbUlkPksxMTAxMDQwMDwvRGlzcEl0ZW1JZD4NCiAgICA8Q29sSWQ+UjMwMTAwMDAwIzwvQ29sSWQ+DQogICAgPFRlbUF4aXNUeXA+MTAwMDAwPC9UZW1BeGlzVHlwPg0KICAgIDxNZW51Tm0+6YCj57WQ6LKh5pS/54q25oWL6KiI566X5pu4PC9NZW51Tm0+DQogICAgPEl0ZW1ObT7jg4fjg6rjg5Djg4bjgqPjg5bph5Hono3os4fnlKM8L0l0ZW1ObT4NCiAgICA8Q29sTm0+5b2T5pyf6YeR6aGNPC9Db2xObT4NCiAgICA8T3JpZ2luYWxWYWw+Myw1NzcsMTIzLDAwMDwvT3JpZ2luYWxWYWw+DQogICAgPExhc3ROdW1WYWw+Myw1Nzc8L0xhc3ROdW1WYWw+DQogICAgPFJhd0xpbmtWYWw+Myw1Nzc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48" Error="">PD94bWwgdmVyc2lvbj0iMS4wIiBlbmNvZGluZz0idXRmLTgiPz4NCjxMaW5rSW5mb0V4Y2VsIHhtbG5zOnhzaT0iaHR0cDovL3d3dy53My5vcmcvMjAwMS9YTUxTY2hlbWEtaW5zdGFuY2UiIHhtbG5zOnhzZD0iaHR0cDovL3d3dy53My5vcmcvMjAwMS9YTUxTY2hlbWEiPg0KICA8TGlua0luZm9Db3JlPg0KICAgIDxMaW5rSWQ+MTA0ODwvTGlua0lkPg0KICAgIDxJbmZsb3dWYWw+Myw1Nzc8L0luZmxvd1ZhbD4NCiAgICA8RGlzcFZhbD4zLDU3NyA8L0Rpc3BWYWw+DQogICAgPExhc3RVcGRUaW1lPjIwMjUvMDcvMjggMTU6Mjc6MjI8L0xhc3RVcGRUaW1lPg0KICAgIDxXb3Jrc2hlZXROTT5CU+OAkElGUlPjgJE8L1dvcmtzaGVldE5NPg0KICAgIDxMaW5rQ2VsbEFkZHJlc3NBMT5SMTA8L0xpbmtDZWxsQWRkcmVzc0ExPg0KICAgIDxMaW5rQ2VsbEFkZHJlc3NSMUMxPlIxM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wN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0PC9JdGVtSWQ+DQogICAgPERpc3BJdGVtSWQ+SzExMDEwNDAwPC9EaXNwSXRlbUlkPg0KICAgIDxDb2xJZD5SMzAxMDAwMDAjPC9Db2xJZD4NCiAgICA8VGVtQXhpc1R5cD4xMDAwMDA8L1RlbUF4aXNUeXA+DQogICAgPE1lbnVObT7pgKPntZDosqHmlL/nirbmhYvoqIjnrpfmm7g8L01lbnVObT4NCiAgICA8SXRlbU5tPuODh+ODquODkOODhuOCo+ODlumHkeiejeizh+eUozwvSXRlbU5tPg0KICAgIDxDb2xObT7lvZPmnJ/ph5HpoY08L0NvbE5tPg0KICAgIDxPcmlnaW5hbFZhbD4zLDU3NywxMjMsMDAwPC9PcmlnaW5hbFZhbD4NCiAgICA8TGFzdE51bVZhbD4zLDU3NzwvTGFzdE51bVZhbD4NCiAgICA8UmF3TGlua1ZhbD4zLDU3Nz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52" Error="">PD94bWwgdmVyc2lvbj0iMS4wIiBlbmNvZGluZz0idXRmLTgiPz4NCjxMaW5rSW5mb0V4Y2VsIHhtbG5zOnhzaT0iaHR0cDovL3d3dy53My5vcmcvMjAwMS9YTUxTY2hlbWEtaW5zdGFuY2UiIHhtbG5zOnhzZD0iaHR0cDovL3d3dy53My5vcmcvMjAwMS9YTUxTY2hlbWEiPg0KICA8TGlua0luZm9Db3JlPg0KICAgIDxMaW5rSWQ+MTA1MjwvTGlua0lkPg0KICAgIDxJbmZsb3dWYWw+MzE0LDA2NjwvSW5mbG93VmFsPg0KICAgIDxEaXNwVmFsPjMxNCwwNjYgPC9EaXNwVmFsPg0KICAgIDxMYXN0VXBkVGltZT4yMDI1LzA3LzI4IDE1OjQ0OjU3PC9MYXN0VXBkVGltZT4NCiAgICA8V29ya3NoZWV0Tk0+QlPjgJBJRlJT44CRPC9Xb3Jrc2hlZXROTT4NCiAgICA8TGlua0NlbGxBZGRyZXNzQTE+UjExPC9MaW5rQ2VsbEFkZHJlc3NBMT4NCiAgICA8TGlua0NlbGxBZGRyZXNzUjFDMT5SMTF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U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NTwvSXRlbUlkPg0KICAgIDxEaXNwSXRlbUlkPksxMTAxMDUwMDwvRGlzcEl0ZW1JZD4NCiAgICA8Q29sSWQ+UjMwMTAwMDAwIzwvQ29sSWQ+DQogICAgPFRlbUF4aXNUeXA+MTAwMDAwPC9UZW1BeGlzVHlwPg0KICAgIDxNZW51Tm0+6YCj57WQ6LKh5pS/54q25oWL6KiI566X5pu4PC9NZW51Tm0+DQogICAgPEl0ZW1ObT7mo5rljbjos4fnlKM8L0l0ZW1ObT4NCiAgICA8Q29sTm0+5b2T5pyfCumHkemhjTwvQ29sTm0+DQogICAgPE9yaWdpbmFsVmFsPjMxNCwwNjYsMjcxLDAwMDwvT3JpZ2luYWxWYWw+DQogICAgPExhc3ROdW1WYWw+MzE0LDA2NjwvTGFzdE51bVZhbD4NCiAgICA8UmF3TGlua1ZhbD4zMTQsMDY2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53" Error="">PD94bWwgdmVyc2lvbj0iMS4wIiBlbmNvZGluZz0idXRmLTgiPz4NCjxMaW5rSW5mb0V4Y2VsIHhtbG5zOnhzaT0iaHR0cDovL3d3dy53My5vcmcvMjAwMS9YTUxTY2hlbWEtaW5zdGFuY2UiIHhtbG5zOnhzZD0iaHR0cDovL3d3dy53My5vcmcvMjAwMS9YTUxTY2hlbWEiPg0KICA8TGlua0luZm9Db3JlPg0KICAgIDxMaW5rSWQ+MTA1MzwvTGlua0lkPg0KICAgIDxJbmZsb3dWYWw+NiwwODk8L0luZmxvd1ZhbD4NCiAgICA8RGlzcFZhbD42LDA4OSA8L0Rpc3BWYWw+DQogICAgPExhc3RVcGRUaW1lPjIwMjUvMDcvMjggMTU6NDU6MDM8L0xhc3RVcGRUaW1lPg0KICAgIDxXb3Jrc2hlZXROTT5CU+OAkElGUlPjgJE8L1dvcmtzaGVldE5NPg0KICAgIDxMaW5rQ2VsbEFkZHJlc3NBMT5SMTI8L0xpbmtDZWxsQWRkcmVzc0ExPg0KICAgIDxMaW5rQ2VsbEFkZHJlc3NSMUMxPlIx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wN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2PC9JdGVtSWQ+DQogICAgPERpc3BJdGVtSWQ+SzExMDEwNjAwPC9EaXNwSXRlbUlkPg0KICAgIDxDb2xJZD5SMzAxMDAwMDAjPC9Db2xJZD4NCiAgICA8VGVtQXhpc1R5cD4xMDAwMDA8L1RlbUF4aXNUeXA+DQogICAgPE1lbnVObT7pgKPntZDosqHmlL/nirbmhYvoqIjnrpfmm7g8L01lbnVObT4NCiAgICA8SXRlbU5tPuacquWPjuazleS6uuaJgOW+l+eojjwvSXRlbU5tPg0KICAgIDxDb2xObT7lvZPmnJ8K6YeR6aGNPC9Db2xObT4NCiAgICA8T3JpZ2luYWxWYWw+NiwwODksMDM1LDAwMDwvT3JpZ2luYWxWYWw+DQogICAgPExhc3ROdW1WYWw+NiwwODk8L0xhc3ROdW1WYWw+DQogICAgPFJhd0xpbmtWYWw+NiwwODk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54" Error="">PD94bWwgdmVyc2lvbj0iMS4wIiBlbmNvZGluZz0idXRmLTgiPz4NCjxMaW5rSW5mb0V4Y2VsIHhtbG5zOnhzaT0iaHR0cDovL3d3dy53My5vcmcvMjAwMS9YTUxTY2hlbWEtaW5zdGFuY2UiIHhtbG5zOnhzZD0iaHR0cDovL3d3dy53My5vcmcvMjAwMS9YTUxTY2hlbWEiPg0KICA8TGlua0luZm9Db3JlPg0KICAgIDxMaW5rSWQ+MTA1NDwvTGlua0lkPg0KICAgIDxJbmZsb3dWYWw+MTk2LDY1NTwvSW5mbG93VmFsPg0KICAgIDxEaXNwVmFsPjE5Niw2NTUgPC9EaXNwVmFsPg0KICAgIDxMYXN0VXBkVGltZT4yMDI1LzA3LzI4IDE1OjQ1OjEzPC9MYXN0VXBkVGltZT4NCiAgICA8V29ya3NoZWV0Tk0+QlPjgJBJRlJT44CRPC9Xb3Jrc2hlZXROTT4NCiAgICA8TGlua0NlbGxBZGRyZXNzQTE+UjEzPC9MaW5rQ2VsbEFkZHJlc3NBMT4NCiAgICA8TGlua0NlbGxBZGRyZXNzUjFDMT5SMT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TAxQT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FBMDAwIzwvSXRlbUlkPg0KICAgIDxEaXNwSXRlbUlkPksxMTAxQTAwMDA8L0Rpc3BJdGVtSWQ+DQogICAgPENvbElkPlIzMDEwMDAwMCM8L0NvbElkPg0KICAgIDxUZW1BeGlzVHlwPjEwMDAwMDwvVGVtQXhpc1R5cD4NCiAgICA8TWVudU5tPumAo+e1kOiyoeaUv+eKtuaFi+ioiOeul+abuDwvTWVudU5tPg0KICAgIDxJdGVtTm0+44Gd44Gu5LuW44Gu5rWB5YuV6LOH55SjPC9JdGVtTm0+DQogICAgPENvbE5tPuW9k+acnwrph5HpoY08L0NvbE5tPg0KICAgIDxPcmlnaW5hbFZhbD4xOTYsNjU1LDkyOCwwMDA8L09yaWdpbmFsVmFsPg0KICAgIDxMYXN0TnVtVmFsPjE5Niw2NTU8L0xhc3ROdW1WYWw+DQogICAgPFJhd0xpbmtWYWw+MTk2LDY1NT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3" Error="">PD94bWwgdmVyc2lvbj0iMS4wIiBlbmNvZGluZz0idXRmLTgiPz4NCjxMaW5rSW5mb0V4Y2VsIHhtbG5zOnhzaT0iaHR0cDovL3d3dy53My5vcmcvMjAwMS9YTUxTY2hlbWEtaW5zdGFuY2UiIHhtbG5zOnhzZD0iaHR0cDovL3d3dy53My5vcmcvMjAwMS9YTUxTY2hlbWEiPg0KICA8TGlua0luZm9Db3JlPg0KICAgIDxMaW5rSWQ+OTMzPC9MaW5rSWQ+DQogICAgPEluZmxvd1ZhbD4xNjA8L0luZmxvd1ZhbD4NCiAgICA8RGlzcFZhbD4xNjAgPC9EaXNwVmFsPg0KICAgIDxMYXN0VXBkVGltZT4yMDI1LzA3LzI4IDE1OjI3OjIyPC9MYXN0VXBkVGltZT4NCiAgICA8V29ya3NoZWV0Tk0+QlPjgJBJRlJT44CRPC9Xb3Jrc2hlZXROTT4NCiAgICA8TGlua0NlbGxBZGRyZXNzQTE+UjE0PC9MaW5rQ2VsbEFkZHJlc3NBMT4NCiAgICA8TGlua0NlbGxBZGRyZXNzUjFDMT5SMTR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k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OTwvSXRlbUlkPg0KICAgIDxEaXNwSXRlbUlkPksxMTAxQzAwMDwvRGlzcEl0ZW1JZD4NCiAgICA8Q29sSWQ+UjMwMTAwMDAwIzwvQ29sSWQ+DQogICAgPFRlbUF4aXNUeXA+MTAwMDAwPC9UZW1BeGlzVHlwPg0KICAgIDxNZW51Tm0+6YCj57WQ6LKh5pS/54q25oWL6KiI566X5pu4PC9NZW51Tm0+DQogICAgPEl0ZW1ObT7lo7LljbTnm67nmoTjgafkv53mnInjgZnjgovos4fnlKM8L0l0ZW1ObT4NCiAgICA8Q29sTm0+5b2T5pyf6YeR6aGNPC9Db2xObT4NCiAgICA8T3JpZ2luYWxWYWw+MTYwLDAwMCwwMDA8L09yaWdpbmFsVmFsPg0KICAgIDxMYXN0TnVtVmFsPjE2MDwvTGFzdE51bVZhbD4NCiAgICA8UmF3TGlua1ZhbD4xNjA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34" Error="">PD94bWwgdmVyc2lvbj0iMS4wIiBlbmNvZGluZz0idXRmLTgiPz4NCjxMaW5rSW5mb0V4Y2VsIHhtbG5zOnhzaT0iaHR0cDovL3d3dy53My5vcmcvMjAwMS9YTUxTY2hlbWEtaW5zdGFuY2UiIHhtbG5zOnhzZD0iaHR0cDovL3d3dy53My5vcmcvMjAwMS9YTUxTY2hlbWEiPg0KICA8TGlua0luZm9Db3JlPg0KICAgIDxMaW5rSWQ+OTM0PC9MaW5rSWQ+DQogICAgPEluZmxvd1ZhbD4xLDYxOCwwNzU8L0luZmxvd1ZhbD4NCiAgICA8RGlzcFZhbD4xLDYxOCwwNzUgPC9EaXNwVmFsPg0KICAgIDxMYXN0VXBkVGltZT4yMDI1LzA3LzI4IDE1OjI3OjIyPC9MYXN0VXBkVGltZT4NCiAgICA8V29ya3NoZWV0Tk0+QlPjgJBJRlJT44CRPC9Xb3Jrc2hlZXROTT4NCiAgICA8TGlua0NlbGxBZGRyZXNzQTE+UjE1PC9MaW5rQ2VsbEFkZHJlc3NBMT4NCiAgICA8TGlua0NlbGxBZGRyZXNzUjFDMT5SMT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TAx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FaMDAwIzwvSXRlbUlkPg0KICAgIDxEaXNwSXRlbUlkPksxMTAxWjAwMDA8L0Rpc3BJdGVtSWQ+DQogICAgPENvbElkPlIzMDEwMDAwMCM8L0NvbElkPg0KICAgIDxUZW1BeGlzVHlwPjEwMDAwMDwvVGVtQXhpc1R5cD4NCiAgICA8TWVudU5tPumAo+e1kOiyoeaUv+eKtuaFi+ioiOeul+abuDwvTWVudU5tPg0KICAgIDxJdGVtTm0+5rWB5YuV6LOH55Sj5ZCI6KiIPC9JdGVtTm0+DQogICAgPENvbE5tPuW9k+acn+mHkemhjTwvQ29sTm0+DQogICAgPE9yaWdpbmFsVmFsPjEsNjE4LDA3NSw3NTEsMDAwPC9PcmlnaW5hbFZhbD4NCiAgICA8TGFzdE51bVZhbD4xLDYxOCwwNzU8L0xhc3ROdW1WYWw+DQogICAgPFJhd0xpbmtWYWw+MSw2MTgsMDc1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35" Error="">PD94bWwgdmVyc2lvbj0iMS4wIiBlbmNvZGluZz0idXRmLTgiPz4NCjxMaW5rSW5mb0V4Y2VsIHhtbG5zOnhzaT0iaHR0cDovL3d3dy53My5vcmcvMjAwMS9YTUxTY2hlbWEtaW5zdGFuY2UiIHhtbG5zOnhzZD0iaHR0cDovL3d3dy53My5vcmcvMjAwMS9YTUxTY2hlbWEiPg0KICA8TGlua0luZm9Db3JlPg0KICAgIDxMaW5rSWQ+OTM1PC9MaW5rSWQ+DQogICAgPEluZmxvd1ZhbD4yODAsODQyPC9JbmZsb3dWYWw+DQogICAgPERpc3BWYWw+MjgwLDg0MiA8L0Rpc3BWYWw+DQogICAgPExhc3RVcGRUaW1lPjIwMjUvMDcvMjggMTU6Mjc6MjI8L0xhc3RVcGRUaW1lPg0KICAgIDxXb3Jrc2hlZXROTT5CU+OAkElGUlPjgJE8L1dvcmtzaGVldE5NPg0KICAgIDxMaW5rQ2VsbEFkZHJlc3NBMT5SMTc8L0xpbmtDZWxsQWRkcmVzc0ExPg0KICAgIDxMaW5rQ2VsbEFkZHJlc3NSMUMxPlIx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M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wPC9JdGVtSWQ+DQogICAgPERpc3BJdGVtSWQ+SzExMDIwMTAwPC9EaXNwSXRlbUlkPg0KICAgIDxDb2xJZD5SMzAxMDAwMDAjPC9Db2xJZD4NCiAgICA8VGVtQXhpc1R5cD4xMDAwMDA8L1RlbUF4aXNUeXA+DQogICAgPE1lbnVObT7pgKPntZDosqHmlL/nirbmhYvoqIjnrpfmm7g8L01lbnVObT4NCiAgICA8SXRlbU5tPuacieW9ouWbuuWumuizh+eUozwvSXRlbU5tPg0KICAgIDxDb2xObT7lvZPmnJ/ph5HpoY08L0NvbE5tPg0KICAgIDxPcmlnaW5hbFZhbD4yODAsODQyLDczNywwMDA8L09yaWdpbmFsVmFsPg0KICAgIDxMYXN0TnVtVmFsPjI4MCw4NDI8L0xhc3ROdW1WYWw+DQogICAgPFJhd0xpbmtWYWw+MjgwLDg0Mj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6" Error="">PD94bWwgdmVyc2lvbj0iMS4wIiBlbmNvZGluZz0idXRmLTgiPz4NCjxMaW5rSW5mb0V4Y2VsIHhtbG5zOnhzaT0iaHR0cDovL3d3dy53My5vcmcvMjAwMS9YTUxTY2hlbWEtaW5zdGFuY2UiIHhtbG5zOnhzZD0iaHR0cDovL3d3dy53My5vcmcvMjAwMS9YTUxTY2hlbWEiPg0KICA8TGlua0luZm9Db3JlPg0KICAgIDxMaW5rSWQ+OTM2PC9MaW5rSWQ+DQogICAgPEluZmxvd1ZhbD45MCw4NDE8L0luZmxvd1ZhbD4NCiAgICA8RGlzcFZhbD45MCw4NDEgPC9EaXNwVmFsPg0KICAgIDxMYXN0VXBkVGltZT4yMDI1LzA3LzI4IDE1OjI3OjIyPC9MYXN0VXBkVGltZT4NCiAgICA8V29ya3NoZWV0Tk0+QlPjgJBJRlJT44CRPC9Xb3Jrc2hlZXROTT4NCiAgICA8TGlua0NlbGxBZGRyZXNzQTE+UjE4PC9MaW5rQ2VsbEFkZHJlc3NBMT4NCiAgICA8TGlua0NlbGxBZGRyZXNzUjFDMT5SMT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TE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MTwvSXRlbUlkPg0KICAgIDxEaXNwSXRlbUlkPksxMTAyMDE1MDwvRGlzcEl0ZW1JZD4NCiAgICA8Q29sSWQ+UjMwMTAwMDAwIzwvQ29sSWQ+DQogICAgPFRlbUF4aXNUeXA+MTAwMDAwPC9UZW1BeGlzVHlwPg0KICAgIDxNZW51Tm0+6YCj57WQ6LKh5pS/54q25oWL6KiI566X5pu4PC9NZW51Tm0+DQogICAgPEl0ZW1ObT7kvb/nlKjmqKnos4fnlKM8L0l0ZW1ObT4NCiAgICA8Q29sTm0+5b2T5pyf6YeR6aGNPC9Db2xObT4NCiAgICA8T3JpZ2luYWxWYWw+OTAsODQxLDA2NiwwMDA8L09yaWdpbmFsVmFsPg0KICAgIDxMYXN0TnVtVmFsPjkwLDg0MTwvTGFzdE51bVZhbD4NCiAgICA8UmF3TGlua1ZhbD45MCw4NDE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37" Error="">PD94bWwgdmVyc2lvbj0iMS4wIiBlbmNvZGluZz0idXRmLTgiPz4NCjxMaW5rSW5mb0V4Y2VsIHhtbG5zOnhzaT0iaHR0cDovL3d3dy53My5vcmcvMjAwMS9YTUxTY2hlbWEtaW5zdGFuY2UiIHhtbG5zOnhzZD0iaHR0cDovL3d3dy53My5vcmcvMjAwMS9YTUxTY2hlbWEiPg0KICA8TGlua0luZm9Db3JlPg0KICAgIDxMaW5rSWQ+OTM3PC9MaW5rSWQ+DQogICAgPEluZmxvd1ZhbD4xNjksNTUxPC9JbmZsb3dWYWw+DQogICAgPERpc3BWYWw+MTY5LDU1MSA8L0Rpc3BWYWw+DQogICAgPExhc3RVcGRUaW1lPjIwMjUvMDcvMjggMTU6Mjc6MjI8L0xhc3RVcGRUaW1lPg0KICAgIDxXb3Jrc2hlZXROTT5CU+OAkElGUlPjgJE8L1dvcmtzaGVldE5NPg0KICAgIDxMaW5rQ2VsbEFkZHJlc3NBMT5SMTk8L0xpbmtDZWxsQWRkcmVzc0ExPg0KICAgIDxMaW5rQ2VsbEFkZHJlc3NSMUMxPlIxO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M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yPC9JdGVtSWQ+DQogICAgPERpc3BJdGVtSWQ+SzExMDIwMjAwPC9EaXNwSXRlbUlkPg0KICAgIDxDb2xJZD5SMzAxMDAwMDAjPC9Db2xJZD4NCiAgICA8VGVtQXhpc1R5cD4xMDAwMDA8L1RlbUF4aXNUeXA+DQogICAgPE1lbnVObT7pgKPntZDosqHmlL/nirbmhYvoqIjnrpfmm7g8L01lbnVObT4NCiAgICA8SXRlbU5tPuOBruOCjOOCkzwvSXRlbU5tPg0KICAgIDxDb2xObT7lvZPmnJ/ph5HpoY08L0NvbE5tPg0KICAgIDxPcmlnaW5hbFZhbD4xNjksNTUxLDY0MywwMDA8L09yaWdpbmFsVmFsPg0KICAgIDxMYXN0TnVtVmFsPjE2OSw1NTE8L0xhc3ROdW1WYWw+DQogICAgPFJhd0xpbmtWYWw+MTY5LDU1MT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8" Error="">PD94bWwgdmVyc2lvbj0iMS4wIiBlbmNvZGluZz0idXRmLTgiPz4NCjxMaW5rSW5mb0V4Y2VsIHhtbG5zOnhzaT0iaHR0cDovL3d3dy53My5vcmcvMjAwMS9YTUxTY2hlbWEtaW5zdGFuY2UiIHhtbG5zOnhzZD0iaHR0cDovL3d3dy53My5vcmcvMjAwMS9YTUxTY2hlbWEiPg0KICA8TGlua0luZm9Db3JlPg0KICAgIDxMaW5rSWQ+OTM4PC9MaW5rSWQ+DQogICAgPEluZmxvd1ZhbD4xMzAsNDA0PC9JbmZsb3dWYWw+DQogICAgPERpc3BWYWw+MTMwLDQwNCA8L0Rpc3BWYWw+DQogICAgPExhc3RVcGRUaW1lPjIwMjUvMDcvMjggMTU6Mjc6MjI8L0xhc3RVcGRUaW1lPg0KICAgIDxXb3Jrc2hlZXROTT5CU+OAkElGUlPjgJE8L1dvcmtzaGVldE5NPg0KICAgIDxMaW5rQ2VsbEFkZHJlc3NBMT5SMjA8L0xpbmtDZWxsQWRkcmVzc0ExPg0KICAgIDxMaW5rQ2VsbEFkZHJlc3NSMUMxPlIyM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M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zPC9JdGVtSWQ+DQogICAgPERpc3BJdGVtSWQ+SzExMDIwMzAwPC9EaXNwSXRlbUlkPg0KICAgIDxDb2xJZD5SMzAxMDAwMDAjPC9Db2xJZD4NCiAgICA8VGVtQXhpc1R5cD4xMDAwMDA8L1RlbUF4aXNUeXA+DQogICAgPE1lbnVObT7pgKPntZDosqHmlL/nirbmhYvoqIjnrpfmm7g8L01lbnVObT4NCiAgICA8SXRlbU5tPueEoeW9ouizh+eUozwvSXRlbU5tPg0KICAgIDxDb2xObT7lvZPmnJ/ph5HpoY08L0NvbE5tPg0KICAgIDxPcmlnaW5hbFZhbD4xMzAsNDA0LDA4MywwMDA8L09yaWdpbmFsVmFsPg0KICAgIDxMYXN0TnVtVmFsPjEzMCw0MDQ8L0xhc3ROdW1WYWw+DQogICAgPFJhd0xpbmtWYWw+MTMwLDQw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9" Error="">PD94bWwgdmVyc2lvbj0iMS4wIiBlbmNvZGluZz0idXRmLTgiPz4NCjxMaW5rSW5mb0V4Y2VsIHhtbG5zOnhzaT0iaHR0cDovL3d3dy53My5vcmcvMjAwMS9YTUxTY2hlbWEtaW5zdGFuY2UiIHhtbG5zOnhzZD0iaHR0cDovL3d3dy53My5vcmcvMjAwMS9YTUxTY2hlbWEiPg0KICA8TGlua0luZm9Db3JlPg0KICAgIDxMaW5rSWQ+OTM5PC9MaW5rSWQ+DQogICAgPEluZmxvd1ZhbD44LDMxMzwvSW5mbG93VmFsPg0KICAgIDxEaXNwVmFsPjgsMzEzIDwvRGlzcFZhbD4NCiAgICA8TGFzdFVwZFRpbWU+MjAyNS8wNy8yOCAxNToyNzoyMjwvTGFzdFVwZFRpbWU+DQogICAgPFdvcmtzaGVldE5NPkJT44CQSUZSU+OAkTwvV29ya3NoZWV0Tk0+DQogICAgPExpbmtDZWxsQWRkcmVzc0ExPlIyMTwvTGlua0NlbGxBZGRyZXNzQTE+DQogICAgPExpbmtDZWxsQWRkcmVzc1IxQzE+UjI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E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Q8L0l0ZW1JZD4NCiAgICA8RGlzcEl0ZW1JZD5LMTEwMjA0MDA8L0Rpc3BJdGVtSWQ+DQogICAgPENvbElkPlIzMDEwMDAwMCM8L0NvbElkPg0KICAgIDxUZW1BeGlzVHlwPjEwMDAwMDwvVGVtQXhpc1R5cD4NCiAgICA8TWVudU5tPumAo+e1kOiyoeaUv+eKtuaFi+ioiOeul+abuDwvTWVudU5tPg0KICAgIDxJdGVtTm0+5oqV6LOH5LiN5YuV55SjPC9JdGVtTm0+DQogICAgPENvbE5tPuW9k+acn+mHkemhjTwvQ29sTm0+DQogICAgPE9yaWdpbmFsVmFsPjgsMzEzLDY3NywwMDA8L09yaWdpbmFsVmFsPg0KICAgIDxMYXN0TnVtVmFsPjgsMzEzPC9MYXN0TnVtVmFsPg0KICAgIDxSYXdMaW5rVmFsPjgsMzEz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40" Error="">PD94bWwgdmVyc2lvbj0iMS4wIiBlbmNvZGluZz0idXRmLTgiPz4NCjxMaW5rSW5mb0V4Y2VsIHhtbG5zOnhzaT0iaHR0cDovL3d3dy53My5vcmcvMjAwMS9YTUxTY2hlbWEtaW5zdGFuY2UiIHhtbG5zOnhzZD0iaHR0cDovL3d3dy53My5vcmcvMjAwMS9YTUxTY2hlbWEiPg0KICA8TGlua0luZm9Db3JlPg0KICAgIDxMaW5rSWQ+OTQwPC9MaW5rSWQ+DQogICAgPEluZmxvd1ZhbD42MjksNTA0PC9JbmZsb3dWYWw+DQogICAgPERpc3BWYWw+NjI5LDUwNCA8L0Rpc3BWYWw+DQogICAgPExhc3RVcGRUaW1lPjIwMjUvMDcvMjggMTU6Mjc6MjI8L0xhc3RVcGRUaW1lPg0KICAgIDxXb3Jrc2hlZXROTT5CU+OAkElGUlPjgJE8L1dvcmtzaGVldE5NPg0KICAgIDxMaW5rQ2VsbEFkZHJlc3NBMT5SMjI8L0xpbmtDZWxsQWRkcmVzc0ExPg0KICAgIDxMaW5rQ2VsbEFkZHJlc3NSMUMxPlIy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1PC9JdGVtSWQ+DQogICAgPERpc3BJdGVtSWQ+SzExMDIwNTAwPC9EaXNwSXRlbUlkPg0KICAgIDxDb2xJZD5SMzAxMDAwMDAjPC9Db2xJZD4NCiAgICA8VGVtQXhpc1R5cD4xMDAwMDA8L1RlbUF4aXNUeXA+DQogICAgPE1lbnVObT7pgKPntZDosqHmlL/nirbmhYvoqIjnrpfmm7g8L01lbnVObT4NCiAgICA8SXRlbU5tPuaMgeWIhuazleOBp+S8muioiOWHpueQhuOBleOCjOOBpuOBhOOCi+aKleizhzwvSXRlbU5tPg0KICAgIDxDb2xObT7lvZPmnJ/ph5HpoY08L0NvbE5tPg0KICAgIDxPcmlnaW5hbFZhbD42MjksNTA0LDUzNiwwMDA8L09yaWdpbmFsVmFsPg0KICAgIDxMYXN0TnVtVmFsPjYyOSw1MDQ8L0xhc3ROdW1WYWw+DQogICAgPFJhd0xpbmtWYWw+NjI5LDUw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41" Error="">PD94bWwgdmVyc2lvbj0iMS4wIiBlbmNvZGluZz0idXRmLTgiPz4NCjxMaW5rSW5mb0V4Y2VsIHhtbG5zOnhzaT0iaHR0cDovL3d3dy53My5vcmcvMjAwMS9YTUxTY2hlbWEtaW5zdGFuY2UiIHhtbG5zOnhzZD0iaHR0cDovL3d3dy53My5vcmcvMjAwMS9YTUxTY2hlbWEiPg0KICA8TGlua0luZm9Db3JlPg0KICAgIDxMaW5rSWQ+OTQxPC9MaW5rSWQ+DQogICAgPEluZmxvd1ZhbD45MCw4NTk8L0luZmxvd1ZhbD4NCiAgICA8RGlzcFZhbD45MCw4NTkgPC9EaXNwVmFsPg0KICAgIDxMYXN0VXBkVGltZT4yMDI1LzA3LzI4IDE1OjI3OjIyPC9MYXN0VXBkVGltZT4NCiAgICA8V29ya3NoZWV0Tk0+QlPjgJBJRlJT44CRPC9Xb3Jrc2hlZXROTT4NCiAgICA8TGlua0NlbGxBZGRyZXNzQTE+UjIzPC9MaW5rQ2VsbEFkZHJlc3NBMT4NCiAgICA8TGlua0NlbGxBZGRyZXNzUjFDMT5SMj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TY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NjwvSXRlbUlkPg0KICAgIDxEaXNwSXRlbUlkPksxMTAyMDYwMDwvRGlzcEl0ZW1JZD4NCiAgICA8Q29sSWQ+UjMwMTAwMDAwIzwvQ29sSWQ+DQogICAgPFRlbUF4aXNUeXA+MTAwMDAwPC9UZW1BeGlzVHlwPg0KICAgIDxNZW51Tm0+6YCj57WQ6LKh5pS/54q25oWL6KiI566X5pu4PC9NZW51Tm0+DQogICAgPEl0ZW1ObT7llrbmpa3lgrXmqKnlj4rjgbPjgZ3jga7ku5bjga7lgrXmqKk8L0l0ZW1ObT4NCiAgICA8Q29sTm0+5b2T5pyf6YeR6aGNPC9Db2xObT4NCiAgICA8T3JpZ2luYWxWYWw+OTAsODU5LDY3NywwMDA8L09yaWdpbmFsVmFsPg0KICAgIDxMYXN0TnVtVmFsPjkwLDg1OTwvTGFzdE51bVZhbD4NCiAgICA8UmF3TGlua1ZhbD45MCw4NTk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42" Error="">PD94bWwgdmVyc2lvbj0iMS4wIiBlbmNvZGluZz0idXRmLTgiPz4NCjxMaW5rSW5mb0V4Y2VsIHhtbG5zOnhzaT0iaHR0cDovL3d3dy53My5vcmcvMjAwMS9YTUxTY2hlbWEtaW5zdGFuY2UiIHhtbG5zOnhzZD0iaHR0cDovL3d3dy53My5vcmcvMjAwMS9YTUxTY2hlbWEiPg0KICA8TGlua0luZm9Db3JlPg0KICAgIDxMaW5rSWQ+OTQyPC9MaW5rSWQ+DQogICAgPEluZmxvd1ZhbD4xMzgsNjA0PC9JbmZsb3dWYWw+DQogICAgPERpc3BWYWw+MTM4LDYwNCA8L0Rpc3BWYWw+DQogICAgPExhc3RVcGRUaW1lPjIwMjUvMDcvMjggMTU6Mjc6MjI8L0xhc3RVcGRUaW1lPg0KICAgIDxXb3Jrc2hlZXROTT5CU+OAkElGUlPjgJE8L1dvcmtzaGVldE5NPg0KICAgIDxMaW5rQ2VsbEFkZHJlc3NBMT5SMjQ8L0xpbmtDZWxsQWRkcmVzc0ExPg0KICAgIDxMaW5rQ2VsbEFkZHJlc3NSMUMxPlIy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N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3PC9JdGVtSWQ+DQogICAgPERpc3BJdGVtSWQ+SzExMDIwNzAwPC9EaXNwSXRlbUlkPg0KICAgIDxDb2xJZD5SMzAxMDAwMDAjPC9Db2xJZD4NCiAgICA8VGVtQXhpc1R5cD4xMDAwMDA8L1RlbUF4aXNUeXA+DQogICAgPE1lbnVObT7pgKPntZDosqHmlL/nirbmhYvoqIjnrpfmm7g8L01lbnVObT4NCiAgICA8SXRlbU5tPuOBneOBruS7luOBruaKleizhzwvSXRlbU5tPg0KICAgIDxDb2xObT7lvZPmnJ/ph5HpoY08L0NvbE5tPg0KICAgIDxPcmlnaW5hbFZhbD4xMzgsNjA0LDYzNCwwMDA8L09yaWdpbmFsVmFsPg0KICAgIDxMYXN0TnVtVmFsPjEzOCw2MDQ8L0xhc3ROdW1WYWw+DQogICAgPFJhd0xpbmtWYWw+MTM4LDYw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43" Error="">PD94bWwgdmVyc2lvbj0iMS4wIiBlbmNvZGluZz0idXRmLTgiPz4NCjxMaW5rSW5mb0V4Y2VsIHhtbG5zOnhzaT0iaHR0cDovL3d3dy53My5vcmcvMjAwMS9YTUxTY2hlbWEtaW5zdGFuY2UiIHhtbG5zOnhzZD0iaHR0cDovL3d3dy53My5vcmcvMjAwMS9YTUxTY2hlbWEiPg0KICA8TGlua0luZm9Db3JlPg0KICAgIDxMaW5rSWQ+OTQzPC9MaW5rSWQ+DQogICAgPEluZmxvd1ZhbD4zNzI8L0luZmxvd1ZhbD4NCiAgICA8RGlzcFZhbD4zNzIgPC9EaXNwVmFsPg0KICAgIDxMYXN0VXBkVGltZT4yMDI1LzA3LzI4IDE1OjI3OjIyPC9MYXN0VXBkVGltZT4NCiAgICA8V29ya3NoZWV0Tk0+QlPjgJBJRlJT44CRPC9Xb3Jrc2hlZXROTT4NCiAgICA8TGlua0NlbGxBZGRyZXNzQTE+UjI1PC9MaW5rQ2VsbEFkZHJlc3NBMT4NCiAgICA8TGlua0NlbGxBZGRyZXNzUjFDMT5SMj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Tg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ODwvSXRlbUlkPg0KICAgIDxEaXNwSXRlbUlkPksxMTAyMDgwMDwvRGlzcEl0ZW1JZD4NCiAgICA8Q29sSWQ+UjMwMTAwMDAwIzwvQ29sSWQ+DQogICAgPFRlbUF4aXNUeXA+MTAwMDAwPC9UZW1BeGlzVHlwPg0KICAgIDxNZW51Tm0+6YCj57WQ6LKh5pS/54q25oWL6KiI566X5pu4PC9NZW51Tm0+DQogICAgPEl0ZW1ObT7jg4fjg6rjg5Djg4bjgqPjg5bph5Hono3os4fnlKM8L0l0ZW1ObT4NCiAgICA8Q29sTm0+5b2T5pyf6YeR6aGNPC9Db2xObT4NCiAgICA8T3JpZ2luYWxWYWw+MzcyLDAxNCwwMDA8L09yaWdpbmFsVmFsPg0KICAgIDxMYXN0TnVtVmFsPjM3MjwvTGFzdE51bVZhbD4NCiAgICA8UmF3TGlua1ZhbD4zNzI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44" Error="">PD94bWwgdmVyc2lvbj0iMS4wIiBlbmNvZGluZz0idXRmLTgiPz4NCjxMaW5rSW5mb0V4Y2VsIHhtbG5zOnhzaT0iaHR0cDovL3d3dy53My5vcmcvMjAwMS9YTUxTY2hlbWEtaW5zdGFuY2UiIHhtbG5zOnhzZD0iaHR0cDovL3d3dy53My5vcmcvMjAwMS9YTUxTY2hlbWEiPg0KICA8TGlua0luZm9Db3JlPg0KICAgIDxMaW5rSWQ+OTQ0PC9MaW5rSWQ+DQogICAgPEluZmxvd1ZhbD42LDk1MDwvSW5mbG93VmFsPg0KICAgIDxEaXNwVmFsPjYsOTUwIDwvRGlzcFZhbD4NCiAgICA8TGFzdFVwZFRpbWU+MjAyNS8wNy8yOCAxNToyNzoyMjwvTGFzdFVwZFRpbWU+DQogICAgPFdvcmtzaGVldE5NPkJT44CQSUZSU+OAkTwvV29ya3NoZWV0Tk0+DQogICAgPExpbmtDZWxsQWRkcmVzc0ExPlIyNjwvTGlua0NlbGxBZGRyZXNzQTE+DQogICAgPExpbmtDZWxsQWRkcmVzc1IxQzE+UjI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MTEwMkE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yQTAwMCM8L0l0ZW1JZD4NCiAgICA8RGlzcEl0ZW1JZD5LMTEwMkEwMDAwPC9EaXNwSXRlbUlkPg0KICAgIDxDb2xJZD5SMzAxMDAwMDAjPC9Db2xJZD4NCiAgICA8VGVtQXhpc1R5cD4xMDAwMDA8L1RlbUF4aXNUeXA+DQogICAgPE1lbnVObT7pgKPntZDosqHmlL/nirbmhYvoqIjnrpfmm7g8L01lbnVObT4NCiAgICA8SXRlbU5tPuOBneOBruS7luOBrumdnua1geWLleizh+eUozwvSXRlbU5tPg0KICAgIDxDb2xObT7lvZPmnJ/ph5HpoY08L0NvbE5tPg0KICAgIDxPcmlnaW5hbFZhbD42LDk1MCw1NTUsMDAwPC9PcmlnaW5hbFZhbD4NCiAgICA8TGFzdE51bVZhbD42LDk1MDwvTGFzdE51bVZhbD4NCiAgICA8UmF3TGlua1ZhbD42LDk1M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45" Error="">PD94bWwgdmVyc2lvbj0iMS4wIiBlbmNvZGluZz0idXRmLTgiPz4NCjxMaW5rSW5mb0V4Y2VsIHhtbG5zOnhzaT0iaHR0cDovL3d3dy53My5vcmcvMjAwMS9YTUxTY2hlbWEtaW5zdGFuY2UiIHhtbG5zOnhzZD0iaHR0cDovL3d3dy53My5vcmcvMjAwMS9YTUxTY2hlbWEiPg0KICA8TGlua0luZm9Db3JlPg0KICAgIDxMaW5rSWQ+OTQ1PC9MaW5rSWQ+DQogICAgPEluZmxvd1ZhbD45LDcxOTwvSW5mbG93VmFsPg0KICAgIDxEaXNwVmFsPjksNzE5IDwvRGlzcFZhbD4NCiAgICA8TGFzdFVwZFRpbWU+MjAyNS8wNy8yOCAxNToyNzoyMjwvTGFzdFVwZFRpbWU+DQogICAgPFdvcmtzaGVldE5NPkJT44CQSUZSU+OAkTwvV29ya3NoZWV0Tk0+DQogICAgPExpbmtDZWxsQWRkcmVzc0ExPlIyNzwvTGlua0NlbGxBZGRyZXNzQTE+DQogICAgPExpbmtDZWxsQWRkcmVzc1IxQzE+UjI3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E5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k8L0l0ZW1JZD4NCiAgICA8RGlzcEl0ZW1JZD5LMTEwMkIwMDA8L0Rpc3BJdGVtSWQ+DQogICAgPENvbElkPlIzMDEwMDAwMCM8L0NvbElkPg0KICAgIDxUZW1BeGlzVHlwPjEwMDAwMDwvVGVtQXhpc1R5cD4NCiAgICA8TWVudU5tPumAo+e1kOiyoeaUv+eKtuaFi+ioiOeul+abuDwvTWVudU5tPg0KICAgIDxJdGVtTm0+57mw5bu256iO6YeR6LOH55SjPC9JdGVtTm0+DQogICAgPENvbE5tPuW9k+acn+mHkemhjTwvQ29sTm0+DQogICAgPE9yaWdpbmFsVmFsPjksNzE5LDk5MywwMDA8L09yaWdpbmFsVmFsPg0KICAgIDxMYXN0TnVtVmFsPjksNzE5PC9MYXN0TnVtVmFsPg0KICAgIDxSYXdMaW5rVmFsPjksNzE5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46" Error="">PD94bWwgdmVyc2lvbj0iMS4wIiBlbmNvZGluZz0idXRmLTgiPz4NCjxMaW5rSW5mb0V4Y2VsIHhtbG5zOnhzaT0iaHR0cDovL3d3dy53My5vcmcvMjAwMS9YTUxTY2hlbWEtaW5zdGFuY2UiIHhtbG5zOnhzZD0iaHR0cDovL3d3dy53My5vcmcvMjAwMS9YTUxTY2hlbWEiPg0KICA8TGlua0luZm9Db3JlPg0KICAgIDxMaW5rSWQ+OTQ2PC9MaW5rSWQ+DQogICAgPEluZmxvd1ZhbD4xLDU1NSw5NjQ8L0luZmxvd1ZhbD4NCiAgICA8RGlzcFZhbD4xLDU1NSw5NjQgPC9EaXNwVmFsPg0KICAgIDxMYXN0VXBkVGltZT4yMDI1LzA3LzI4IDE1OjI3OjIyPC9MYXN0VXBkVGltZT4NCiAgICA8V29ya3NoZWV0Tk0+QlPjgJBJRlJT44CRPC9Xb3Jrc2hlZXROTT4NCiAgICA8TGlua0NlbGxBZGRyZXNzQTE+UjI4PC9MaW5rQ2VsbEFkZHJlc3NBMT4NCiAgICA8TGlua0NlbGxBZGRyZXNzUjFDMT5SMj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TAy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JaMDAwIzwvSXRlbUlkPg0KICAgIDxEaXNwSXRlbUlkPksxMTAyWjAwMDA8L0Rpc3BJdGVtSWQ+DQogICAgPENvbElkPlIzMDEwMDAwMCM8L0NvbElkPg0KICAgIDxUZW1BeGlzVHlwPjEwMDAwMDwvVGVtQXhpc1R5cD4NCiAgICA8TWVudU5tPumAo+e1kOiyoeaUv+eKtuaFi+ioiOeul+abuDwvTWVudU5tPg0KICAgIDxJdGVtTm0+6Z2e5rWB5YuV6LOH55Sj5ZCI6KiIPC9JdGVtTm0+DQogICAgPENvbE5tPuW9k+acn+mHkemhjTwvQ29sTm0+DQogICAgPE9yaWdpbmFsVmFsPjEsNTU1LDk2NCw2MTUsMDAwPC9PcmlnaW5hbFZhbD4NCiAgICA8TGFzdE51bVZhbD4xLDU1NSw5NjQ8L0xhc3ROdW1WYWw+DQogICAgPFJhd0xpbmtWYWw+MSw1NTUsOTY0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47" Error="">PD94bWwgdmVyc2lvbj0iMS4wIiBlbmNvZGluZz0idXRmLTgiPz4NCjxMaW5rSW5mb0V4Y2VsIHhtbG5zOnhzaT0iaHR0cDovL3d3dy53My5vcmcvMjAwMS9YTUxTY2hlbWEtaW5zdGFuY2UiIHhtbG5zOnhzZD0iaHR0cDovL3d3dy53My5vcmcvMjAwMS9YTUxTY2hlbWEiPg0KICA8TGlua0luZm9Db3JlPg0KICAgIDxMaW5rSWQ+OTQ3PC9MaW5rSWQ+DQogICAgPEluZmxvd1ZhbD4zLDE3NCwwNDA8L0luZmxvd1ZhbD4NCiAgICA8RGlzcFZhbD4zLDE3NCwwNDAgPC9EaXNwVmFsPg0KICAgIDxMYXN0VXBkVGltZT4yMDI1LzA3LzI4IDE1OjI3OjIyPC9MYXN0VXBkVGltZT4NCiAgICA8V29ya3NoZWV0Tk0+QlPjgJBJRlJT44CRPC9Xb3Jrc2hlZXROTT4NCiAgICA8TGlua0NlbGxBZGRyZXNzQTE+UjI5PC9MaW5rQ2VsbEFkZHJlc3NBMT4NCiAgICA8TGlua0NlbGxBZGRyZXNzUjFDMT5SMj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TBa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FowMDAwIzwvSXRlbUlkPg0KICAgIDxEaXNwSXRlbUlkPksxMTBaMDAwMDA8L0Rpc3BJdGVtSWQ+DQogICAgPENvbElkPlIzMDEwMDAwMCM8L0NvbElkPg0KICAgIDxUZW1BeGlzVHlwPjEwMDAwMDwvVGVtQXhpc1R5cD4NCiAgICA8TWVudU5tPumAo+e1kOiyoeaUv+eKtuaFi+ioiOeul+abuDwvTWVudU5tPg0KICAgIDxJdGVtTm0+6LOH55Sj5ZCI6KiIPC9JdGVtTm0+DQogICAgPENvbE5tPuW9k+acn+mHkemhjTwvQ29sTm0+DQogICAgPE9yaWdpbmFsVmFsPjMsMTc0LDA0MCwzNjYsMDAwPC9PcmlnaW5hbFZhbD4NCiAgICA8TGFzdE51bVZhbD4zLDE3NCwwNDA8L0xhc3ROdW1WYWw+DQogICAgPFJhd0xpbmtWYWw+MywxNzQsMDQ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48" Error="">PD94bWwgdmVyc2lvbj0iMS4wIiBlbmNvZGluZz0idXRmLTgiPz4NCjxMaW5rSW5mb0V4Y2VsIHhtbG5zOnhzaT0iaHR0cDovL3d3dy53My5vcmcvMjAwMS9YTUxTY2hlbWEtaW5zdGFuY2UiIHhtbG5zOnhzZD0iaHR0cDovL3d3dy53My5vcmcvMjAwMS9YTUxTY2hlbWEiPg0KICA8TGlua0luZm9Db3JlPg0KICAgIDxMaW5rSWQ+OTQ4PC9MaW5rSWQ+DQogICAgPEluZmxvd1ZhbD41ODUsOTMwPC9JbmZsb3dWYWw+DQogICAgPERpc3BWYWw+NTg1LDkzMCA8L0Rpc3BWYWw+DQogICAgPExhc3RVcGRUaW1lPjIwMjUvMDcvMjggMTU6Mjc6MjI8L0xhc3RVcGRUaW1lPg0KICAgIDxXb3Jrc2hlZXROTT5CU+OAkElGUlPjgJE8L1dvcmtzaGVldE5NPg0KICAgIDxMaW5rQ2VsbEFkZHJlc3NBMT5SMzE8L0xpbmtDZWxsQWRkcmVzc0ExPg0KICAgIDxMaW5rQ2VsbEFkZHJlc3NSMUMxPlIzM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yM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wPC9JdGVtSWQ+DQogICAgPERpc3BJdGVtSWQ+SzEyMDEwMTAwPC9EaXNwSXRlbUlkPg0KICAgIDxDb2xJZD5SMzAxMDAwMDAjPC9Db2xJZD4NCiAgICA8VGVtQXhpc1R5cD4xMDAwMDA8L1RlbUF4aXNUeXA+DQogICAgPE1lbnVObT7pgKPntZDosqHmlL/nirbmhYvoqIjnrpfmm7g8L01lbnVObT4NCiAgICA8SXRlbU5tPuWWtualreWCteWLmeWPiuOBs+OBneOBruS7luOBruWCteWLmTwvSXRlbU5tPg0KICAgIDxDb2xObT7lvZPmnJ/ph5HpoY08L0NvbE5tPg0KICAgIDxPcmlnaW5hbFZhbD41ODUsOTMwLDAyNywwMDA8L09yaWdpbmFsVmFsPg0KICAgIDxMYXN0TnVtVmFsPjU4NSw5MzA8L0xhc3ROdW1WYWw+DQogICAgPFJhd0xpbmtWYWw+NTg1LDkzM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49" Error="">PD94bWwgdmVyc2lvbj0iMS4wIiBlbmNvZGluZz0idXRmLTgiPz4NCjxMaW5rSW5mb0V4Y2VsIHhtbG5zOnhzaT0iaHR0cDovL3d3dy53My5vcmcvMjAwMS9YTUxTY2hlbWEtaW5zdGFuY2UiIHhtbG5zOnhzZD0iaHR0cDovL3d3dy53My5vcmcvMjAwMS9YTUxTY2hlbWEiPg0KICA8TGlua0luZm9Db3JlPg0KICAgIDxMaW5rSWQ+OTQ5PC9MaW5rSWQ+DQogICAgPEluZmxvd1ZhbD4yMCwxODQ8L0luZmxvd1ZhbD4NCiAgICA8RGlzcFZhbD4yMCwxODQgPC9EaXNwVmFsPg0KICAgIDxMYXN0VXBkVGltZT4yMDI1LzA3LzI4IDE1OjI3OjIyPC9MYXN0VXBkVGltZT4NCiAgICA8V29ya3NoZWV0Tk0+QlPjgJBJRlJT44CRPC9Xb3Jrc2hlZXROTT4NCiAgICA8TGlua0NlbGxBZGRyZXNzQTE+UjMyPC9MaW5rQ2VsbEFkZHJlc3NBMT4NCiAgICA8TGlua0NlbGxBZGRyZXNzUjFDMT5SMzJ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jI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MjwvSXRlbUlkPg0KICAgIDxEaXNwSXRlbUlkPksxMjAxMDI1MDwvRGlzcEl0ZW1JZD4NCiAgICA8Q29sSWQ+UjMwMTAwMDAwIzwvQ29sSWQ+DQogICAgPFRlbUF4aXNUeXA+MTAwMDAwPC9UZW1BeGlzVHlwPg0KICAgIDxNZW51Tm0+6YCj57WQ6LKh5pS/54q25oWL6KiI566X5pu4PC9NZW51Tm0+DQogICAgPEl0ZW1ObT7jg6rjg7zjgrnosqDlgrU8L0l0ZW1ObT4NCiAgICA8Q29sTm0+5b2T5pyf6YeR6aGNPC9Db2xObT4NCiAgICA8T3JpZ2luYWxWYWw+MjAsMTg0LDMzMSwwMDA8L09yaWdpbmFsVmFsPg0KICAgIDxMYXN0TnVtVmFsPjIwLDE4NDwvTGFzdE51bVZhbD4NCiAgICA8UmF3TGlua1ZhbD4yMCwxODQ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50" Error="">PD94bWwgdmVyc2lvbj0iMS4wIiBlbmNvZGluZz0idXRmLTgiPz4NCjxMaW5rSW5mb0V4Y2VsIHhtbG5zOnhzaT0iaHR0cDovL3d3dy53My5vcmcvMjAwMS9YTUxTY2hlbWEtaW5zdGFuY2UiIHhtbG5zOnhzZD0iaHR0cDovL3d3dy53My5vcmcvMjAwMS9YTUxTY2hlbWEiPg0KICA8TGlua0luZm9Db3JlPg0KICAgIDxMaW5rSWQ+OTUwPC9MaW5rSWQ+DQogICAgPEluZmxvd1ZhbD4yNTMsMjcwPC9JbmZsb3dWYWw+DQogICAgPERpc3BWYWw+MjUzLDI3MCA8L0Rpc3BWYWw+DQogICAgPExhc3RVcGRUaW1lPjIwMjUvMDcvMjggMTU6Mjc6MjI8L0xhc3RVcGRUaW1lPg0KICAgIDxXb3Jrc2hlZXROTT5CU+OAkElGUlPjgJE8L1dvcmtzaGVldE5NPg0KICAgIDxMaW5rQ2VsbEFkZHJlc3NBMT5SMzM8L0xpbmtDZWxsQWRkcmVzc0ExPg0KICAgIDxMaW5rQ2VsbEFkZHJlc3NSMUMxPlIzM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yM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xPC9JdGVtSWQ+DQogICAgPERpc3BJdGVtSWQ+SzEyMDEwMjAwPC9EaXNwSXRlbUlkPg0KICAgIDxDb2xJZD5SMzAxMDAwMDAjPC9Db2xJZD4NCiAgICA8VGVtQXhpc1R5cD4xMDAwMDA8L1RlbUF4aXNUeXA+DQogICAgPE1lbnVObT7pgKPntZDosqHmlL/nirbmhYvoqIjnrpfmm7g8L01lbnVObT4NCiAgICA8SXRlbU5tPuekvuWCteWPiuOBs+WAn+WFpemHkTwvSXRlbU5tPg0KICAgIDxDb2xObT7lvZPmnJ/ph5HpoY08L0NvbE5tPg0KICAgIDxPcmlnaW5hbFZhbD4yNTMsMjcwLDcyNSwwMDA8L09yaWdpbmFsVmFsPg0KICAgIDxMYXN0TnVtVmFsPjI1MywyNzA8L0xhc3ROdW1WYWw+DQogICAgPFJhd0xpbmtWYWw+MjUzLDI3M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51" Error="">PD94bWwgdmVyc2lvbj0iMS4wIiBlbmNvZGluZz0idXRmLTgiPz4NCjxMaW5rSW5mb0V4Y2VsIHhtbG5zOnhzaT0iaHR0cDovL3d3dy53My5vcmcvMjAwMS9YTUxTY2hlbWEtaW5zdGFuY2UiIHhtbG5zOnhzZD0iaHR0cDovL3d3dy53My5vcmcvMjAwMS9YTUxTY2hlbWEiPg0KICA8TGlua0luZm9Db3JlPg0KICAgIDxMaW5rSWQ+OTUxPC9MaW5rSWQ+DQogICAgPEluZmxvd1ZhbD4zLDE2MDwvSW5mbG93VmFsPg0KICAgIDxEaXNwVmFsPjMsMTYwIDwvRGlzcFZhbD4NCiAgICA8TGFzdFVwZFRpbWU+MjAyNS8wNy8yOCAxNToyNzoyMjwvTGFzdFVwZFRpbWU+DQogICAgPFdvcmtzaGVldE5NPkJT44CQSUZSU+OAkTwvV29ya3NoZWV0Tk0+DQogICAgPExpbmtDZWxsQWRkcmVzc0ExPlIzNDwvTGlua0NlbGxBZGRyZXNzQTE+DQogICAgPExpbmtDZWxsQWRkcmVzc1IxQzE+UjM0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Iz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M8L0l0ZW1JZD4NCiAgICA8RGlzcEl0ZW1JZD5LMTIwMTAzMDA8L0Rpc3BJdGVtSWQ+DQogICAgPENvbElkPlIzMDEwMDAwMCM8L0NvbElkPg0KICAgIDxUZW1BeGlzVHlwPjEwMDAwMDwvVGVtQXhpc1R5cD4NCiAgICA8TWVudU5tPumAo+e1kOiyoeaUv+eKtuaFi+ioiOeul+abuDwvTWVudU5tPg0KICAgIDxJdGVtTm0+44OH44Oq44OQ44OG44Kj44OW6YeR6J6N6LKg5YK1PC9JdGVtTm0+DQogICAgPENvbE5tPuW9k+acn+mHkemhjTwvQ29sTm0+DQogICAgPE9yaWdpbmFsVmFsPjMsMTYwLDExNiwwMDA8L09yaWdpbmFsVmFsPg0KICAgIDxMYXN0TnVtVmFsPjMsMTYwPC9MYXN0TnVtVmFsPg0KICAgIDxSYXdMaW5rVmFsPjMsMTY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52" Error="">PD94bWwgdmVyc2lvbj0iMS4wIiBlbmNvZGluZz0idXRmLTgiPz4NCjxMaW5rSW5mb0V4Y2VsIHhtbG5zOnhzaT0iaHR0cDovL3d3dy53My5vcmcvMjAwMS9YTUxTY2hlbWEtaW5zdGFuY2UiIHhtbG5zOnhzZD0iaHR0cDovL3d3dy53My5vcmcvMjAwMS9YTUxTY2hlbWEiPg0KICA8TGlua0luZm9Db3JlPg0KICAgIDxMaW5rSWQ+OTUyPC9MaW5rSWQ+DQogICAgPEluZmxvd1ZhbD43LDgxMTwvSW5mbG93VmFsPg0KICAgIDxEaXNwVmFsPjcsODExIDwvRGlzcFZhbD4NCiAgICA8TGFzdFVwZFRpbWU+MjAyNS8wNy8yOCAxNToyNzoyMjwvTGFzdFVwZFRpbWU+DQogICAgPFdvcmtzaGVldE5NPkJT44CQSUZSU+OAkTwvV29ya3NoZWV0Tk0+DQogICAgPExpbmtDZWxsQWRkcmVzc0ExPlIzNTwvTGlua0NlbGxBZGRyZXNzQTE+DQogICAgPExpbmtDZWxsQWRkcmVzc1IxQzE+UjM1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I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Q8L0l0ZW1JZD4NCiAgICA8RGlzcEl0ZW1JZD5LMTIwMTA0MDA8L0Rpc3BJdGVtSWQ+DQogICAgPENvbElkPlIzMDEwMDAwMCM8L0NvbElkPg0KICAgIDxUZW1BeGlzVHlwPjEwMDAwMDwvVGVtQXhpc1R5cD4NCiAgICA8TWVudU5tPumAo+e1kOiyoeaUv+eKtuaFi+ioiOeul+abuDwvTWVudU5tPg0KICAgIDxJdGVtTm0+5pyq5omV5rOV5Lq65omA5b6X56iOPC9JdGVtTm0+DQogICAgPENvbE5tPuW9k+acn+mHkemhjTwvQ29sTm0+DQogICAgPE9yaWdpbmFsVmFsPjcsODExLDU1OSwwMDA8L09yaWdpbmFsVmFsPg0KICAgIDxMYXN0TnVtVmFsPjcsODExPC9MYXN0TnVtVmFsPg0KICAgIDxSYXdMaW5rVmFsPjcsODEx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53" Error="">PD94bWwgdmVyc2lvbj0iMS4wIiBlbmNvZGluZz0idXRmLTgiPz4NCjxMaW5rSW5mb0V4Y2VsIHhtbG5zOnhzaT0iaHR0cDovL3d3dy53My5vcmcvMjAwMS9YTUxTY2hlbWEtaW5zdGFuY2UiIHhtbG5zOnhzZD0iaHR0cDovL3d3dy53My5vcmcvMjAwMS9YTUxTY2hlbWEiPg0KICA8TGlua0luZm9Db3JlPg0KICAgIDxMaW5rSWQ+OTUzPC9MaW5rSWQ+DQogICAgPEluZmxvd1ZhbD4zLDE3NTwvSW5mbG93VmFsPg0KICAgIDxEaXNwVmFsPjMsMTc1IDwvRGlzcFZhbD4NCiAgICA8TGFzdFVwZFRpbWU+MjAyNS8wNy8yOCAxNToyNzoyMjwvTGFzdFVwZFRpbWU+DQogICAgPFdvcmtzaGVldE5NPkJT44CQSUZSU+OAkTwvV29ya3NoZWV0Tk0+DQogICAgPExpbmtDZWxsQWRkcmVzc0ExPlIzNjwvTGlua0NlbGxBZGRyZXNzQTE+DQogICAgPExpbmtDZWxsQWRkcmVzc1IxQzE+UjM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I1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U8L0l0ZW1JZD4NCiAgICA8RGlzcEl0ZW1JZD5LMTIwMTA1MDA8L0Rpc3BJdGVtSWQ+DQogICAgPENvbElkPlIzMDEwMDAwMCM8L0NvbElkPg0KICAgIDxUZW1BeGlzVHlwPjEwMDAwMDwvVGVtQXhpc1R5cD4NCiAgICA8TWVudU5tPumAo+e1kOiyoeaUv+eKtuaFi+ioiOeul+abuDwvTWVudU5tPg0KICAgIDxJdGVtTm0+5byV5b2T6YeRPC9JdGVtTm0+DQogICAgPENvbE5tPuW9k+acn+mHkemhjTwvQ29sTm0+DQogICAgPE9yaWdpbmFsVmFsPjMsMTc1LDcxNCwwMDA8L09yaWdpbmFsVmFsPg0KICAgIDxMYXN0TnVtVmFsPjMsMTc1PC9MYXN0TnVtVmFsPg0KICAgIDxSYXdMaW5rVmFsPjMsMTc1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54" Error="">PD94bWwgdmVyc2lvbj0iMS4wIiBlbmNvZGluZz0idXRmLTgiPz4NCjxMaW5rSW5mb0V4Y2VsIHhtbG5zOnhzaT0iaHR0cDovL3d3dy53My5vcmcvMjAwMS9YTUxTY2hlbWEtaW5zdGFuY2UiIHhtbG5zOnhzZD0iaHR0cDovL3d3dy53My5vcmcvMjAwMS9YTUxTY2hlbWEiPg0KICA8TGlua0luZm9Db3JlPg0KICAgIDxMaW5rSWQ+OTU0PC9MaW5rSWQ+DQogICAgPEluZmxvd1ZhbD4xNTEsMzQwPC9JbmZsb3dWYWw+DQogICAgPERpc3BWYWw+MTUxLDM0MCA8L0Rpc3BWYWw+DQogICAgPExhc3RVcGRUaW1lPjIwMjUvMDcvMjggMTU6Mjc6MjI8L0xhc3RVcGRUaW1lPg0KICAgIDxXb3Jrc2hlZXROTT5CU+OAkElGUlPjgJE8L1dvcmtzaGVldE5NPg0KICAgIDxMaW5rQ2VsbEFkZHJlc3NBMT5SMzc8L0xpbmtDZWxsQWRkcmVzc0ExPg0KICAgIDxMaW5rQ2VsbEFkZHJlc3NSMUMxPlIz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EyMDFB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UEwMDAjPC9JdGVtSWQ+DQogICAgPERpc3BJdGVtSWQ+SzEyMDFBMDAwMDwvRGlzcEl0ZW1JZD4NCiAgICA8Q29sSWQ+UjMwMTAwMDAwIzwvQ29sSWQ+DQogICAgPFRlbUF4aXNUeXA+MTAwMDAwPC9UZW1BeGlzVHlwPg0KICAgIDxNZW51Tm0+6YCj57WQ6LKh5pS/54q25oWL6KiI566X5pu4PC9NZW51Tm0+DQogICAgPEl0ZW1ObT7jgZ3jga7ku5bjga7mtYHli5XosqDlgrU8L0l0ZW1ObT4NCiAgICA8Q29sTm0+5b2T5pyf6YeR6aGNPC9Db2xObT4NCiAgICA8T3JpZ2luYWxWYWw+MTUxLDM0MCw1MjMsMDAwPC9PcmlnaW5hbFZhbD4NCiAgICA8TGFzdE51bVZhbD4xNTEsMzQwPC9MYXN0TnVtVmFsPg0KICAgIDxSYXdMaW5rVmFsPjE1MSwzNDA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55" Error="">PD94bWwgdmVyc2lvbj0iMS4wIiBlbmNvZGluZz0idXRmLTgiPz4NCjxMaW5rSW5mb0V4Y2VsIHhtbG5zOnhzaT0iaHR0cDovL3d3dy53My5vcmcvMjAwMS9YTUxTY2hlbWEtaW5zdGFuY2UiIHhtbG5zOnhzZD0iaHR0cDovL3d3dy53My5vcmcvMjAwMS9YTUxTY2hlbWEiPg0KICA8TGlua0luZm9Db3JlPg0KICAgIDxMaW5rSWQ+OTU1PC9MaW5rSWQ+DQogICAgPEluZmxvd1ZhbD4xLDAyNCw4NzI8L0luZmxvd1ZhbD4NCiAgICA8RGlzcFZhbD4xLDAyNCw4NzIgPC9EaXNwVmFsPg0KICAgIDxMYXN0VXBkVGltZT4yMDI1LzA3LzI4IDE1OjI3OjIyPC9MYXN0VXBkVGltZT4NCiAgICA8V29ya3NoZWV0Tk0+QlPjgJBJRlJT44CRPC9Xb3Jrc2hlZXROTT4NCiAgICA8TGlua0NlbGxBZGRyZXNzQTE+UjM5PC9MaW5rQ2VsbEFkZHJlc3NBMT4NCiAgICA8TGlua0NlbGxBZGRyZXNzUjFDMT5SMz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Ax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FaMDAwIzwvSXRlbUlkPg0KICAgIDxEaXNwSXRlbUlkPksxMjAxWjAwMDA8L0Rpc3BJdGVtSWQ+DQogICAgPENvbElkPlIzMDEwMDAwMCM8L0NvbElkPg0KICAgIDxUZW1BeGlzVHlwPjEwMDAwMDwvVGVtQXhpc1R5cD4NCiAgICA8TWVudU5tPumAo+e1kOiyoeaUv+eKtuaFi+ioiOeul+abuDwvTWVudU5tPg0KICAgIDxJdGVtTm0+5rWB5YuV6LKg5YK15ZCI6KiIPC9JdGVtTm0+DQogICAgPENvbE5tPuW9k+acn+mHkemhjTwvQ29sTm0+DQogICAgPE9yaWdpbmFsVmFsPjEsMDI0LDg3Miw5OTUsMDAwPC9PcmlnaW5hbFZhbD4NCiAgICA8TGFzdE51bVZhbD4xLDAyNCw4NzI8L0xhc3ROdW1WYWw+DQogICAgPFJhd0xpbmtWYWw+MSwwMjQsODcy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56" Error="">PD94bWwgdmVyc2lvbj0iMS4wIiBlbmNvZGluZz0idXRmLTgiPz4NCjxMaW5rSW5mb0V4Y2VsIHhtbG5zOnhzaT0iaHR0cDovL3d3dy53My5vcmcvMjAwMS9YTUxTY2hlbWEtaW5zdGFuY2UiIHhtbG5zOnhzZD0iaHR0cDovL3d3dy53My5vcmcvMjAwMS9YTUxTY2hlbWEiPg0KICA8TGlua0luZm9Db3JlPg0KICAgIDxMaW5rSWQ+OTU2PC9MaW5rSWQ+DQogICAgPEluZmxvd1ZhbD44MiwwMTk8L0luZmxvd1ZhbD4NCiAgICA8RGlzcFZhbD44MiwwMTkgPC9EaXNwVmFsPg0KICAgIDxMYXN0VXBkVGltZT4yMDI1LzA3LzI4IDE1OjI3OjIyPC9MYXN0VXBkVGltZT4NCiAgICA8V29ya3NoZWV0Tk0+QlPjgJBJRlJT44CRPC9Xb3Jrc2hlZXROTT4NCiAgICA8TGlua0NlbGxBZGRyZXNzQTE+UjQxPC9MaW5rQ2VsbEFkZHJlc3NBMT4NCiAgICA8TGlua0NlbGxBZGRyZXNzUjFDMT5SNDF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A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DwvSXRlbUlkPg0KICAgIDxEaXNwSXRlbUlkPksxMjAyMDI1MDwvRGlzcEl0ZW1JZD4NCiAgICA8Q29sSWQ+UjMwMTAwMDAwIzwvQ29sSWQ+DQogICAgPFRlbUF4aXNUeXA+MTAwMDAwPC9UZW1BeGlzVHlwPg0KICAgIDxNZW51Tm0+6YCj57WQ6LKh5pS/54q25oWL6KiI566X5pu4PC9NZW51Tm0+DQogICAgPEl0ZW1ObT7jg6rjg7zjgrnosqDlgrU8L0l0ZW1ObT4NCiAgICA8Q29sTm0+5b2T5pyf6YeR6aGNPC9Db2xObT4NCiAgICA8T3JpZ2luYWxWYWw+ODIsMDE5LDAxNywwMDA8L09yaWdpbmFsVmFsPg0KICAgIDxMYXN0TnVtVmFsPjgyLDAxOTwvTGFzdE51bVZhbD4NCiAgICA8UmF3TGlua1ZhbD44MiwwMTk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57" Error="">PD94bWwgdmVyc2lvbj0iMS4wIiBlbmNvZGluZz0idXRmLTgiPz4NCjxMaW5rSW5mb0V4Y2VsIHhtbG5zOnhzaT0iaHR0cDovL3d3dy53My5vcmcvMjAwMS9YTUxTY2hlbWEtaW5zdGFuY2UiIHhtbG5zOnhzZD0iaHR0cDovL3d3dy53My5vcmcvMjAwMS9YTUxTY2hlbWEiPg0KICA8TGlua0luZm9Db3JlPg0KICAgIDxMaW5rSWQ+OTU3PC9MaW5rSWQ+DQogICAgPEluZmxvd1ZhbD45MjYsMTg3PC9JbmZsb3dWYWw+DQogICAgPERpc3BWYWw+OTI2LDE4NyA8L0Rpc3BWYWw+DQogICAgPExhc3RVcGRUaW1lPjIwMjUvMDcvMjggMTU6Mjc6MjI8L0xhc3RVcGRUaW1lPg0KICAgIDxXb3Jrc2hlZXROTT5CU+OAkElGUlPjgJE8L1dvcmtzaGVldE5NPg0KICAgIDxMaW5rQ2VsbEFkZHJlc3NBMT5SNDI8L0xpbmtDZWxsQWRkcmVzc0ExPg0KICAgIDxMaW5rQ2VsbEFkZHJlc3NSMUMxPlI0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yO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4PC9JdGVtSWQ+DQogICAgPERpc3BJdGVtSWQ+SzEyMDIwMTAwPC9EaXNwSXRlbUlkPg0KICAgIDxDb2xJZD5SMzAxMDAwMDAjPC9Db2xJZD4NCiAgICA8VGVtQXhpc1R5cD4xMDAwMDA8L1RlbUF4aXNUeXA+DQogICAgPE1lbnVObT7pgKPntZDosqHmlL/nirbmhYvoqIjnrpfmm7g8L01lbnVObT4NCiAgICA8SXRlbU5tPuekvuWCteWPiuOBs+WAn+WFpemHkTwvSXRlbU5tPg0KICAgIDxDb2xObT7lvZPmnJ/ph5HpoY08L0NvbE5tPg0KICAgIDxPcmlnaW5hbFZhbD45MjYsMTg3LDIzOCwwMDA8L09yaWdpbmFsVmFsPg0KICAgIDxMYXN0TnVtVmFsPjkyNiwxODc8L0xhc3ROdW1WYWw+DQogICAgPFJhd0xpbmtWYWw+OTI2LDE4Nz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58" Error="">PD94bWwgdmVyc2lvbj0iMS4wIiBlbmNvZGluZz0idXRmLTgiPz4NCjxMaW5rSW5mb0V4Y2VsIHhtbG5zOnhzaT0iaHR0cDovL3d3dy53My5vcmcvMjAwMS9YTUxTY2hlbWEtaW5zdGFuY2UiIHhtbG5zOnhzZD0iaHR0cDovL3d3dy53My5vcmcvMjAwMS9YTUxTY2hlbWEiPg0KICA8TGlua0luZm9Db3JlPg0KICAgIDxMaW5rSWQ+OTU4PC9MaW5rSWQ+DQogICAgPEluZmxvd1ZhbD4xMyw5MjQ8L0luZmxvd1ZhbD4NCiAgICA8RGlzcFZhbD4xMyw5MjQgPC9EaXNwVmFsPg0KICAgIDxMYXN0VXBkVGltZT4yMDI1LzA3LzI4IDE1OjI3OjIyPC9MYXN0VXBkVGltZT4NCiAgICA8V29ya3NoZWV0Tk0+QlPjgJBJRlJT44CRPC9Xb3Jrc2hlZXROTT4NCiAgICA8TGlua0NlbGxBZGRyZXNzQTE+UjQzPC9MaW5rQ2VsbEFkZHJlc3NBMT4NCiAgICA8TGlua0NlbGxBZGRyZXNzUjFDMT5SND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jk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OTwvSXRlbUlkPg0KICAgIDxEaXNwSXRlbUlkPksxMjAyMDIwMDwvRGlzcEl0ZW1JZD4NCiAgICA8Q29sSWQ+UjMwMTAwMDAwIzwvQ29sSWQ+DQogICAgPFRlbUF4aXNUeXA+MTAwMDAwPC9UZW1BeGlzVHlwPg0KICAgIDxNZW51Tm0+6YCj57WQ6LKh5pS/54q25oWL6KiI566X5pu4PC9NZW51Tm0+DQogICAgPEl0ZW1ObT7llrbmpa3lgrXli5nlj4rjgbPjgZ3jga7ku5bjga7lgrXli5k8L0l0ZW1ObT4NCiAgICA8Q29sTm0+5b2T5pyf6YeR6aGNPC9Db2xObT4NCiAgICA8T3JpZ2luYWxWYWw+MTMsOTI0LDQxMywwMDA8L09yaWdpbmFsVmFsPg0KICAgIDxMYXN0TnVtVmFsPjEzLDkyNDwvTGFzdE51bVZhbD4NCiAgICA8UmF3TGlua1ZhbD4xMyw5MjQ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59" Error="">PD94bWwgdmVyc2lvbj0iMS4wIiBlbmNvZGluZz0idXRmLTgiPz4NCjxMaW5rSW5mb0V4Y2VsIHhtbG5zOnhzaT0iaHR0cDovL3d3dy53My5vcmcvMjAwMS9YTUxTY2hlbWEtaW5zdGFuY2UiIHhtbG5zOnhzZD0iaHR0cDovL3d3dy53My5vcmcvMjAwMS9YTUxTY2hlbWEiPg0KICA8TGlua0luZm9Db3JlPg0KICAgIDxMaW5rSWQ+OTU5PC9MaW5rSWQ+DQogICAgPEluZmxvd1ZhbD4xLDQzODwvSW5mbG93VmFsPg0KICAgIDxEaXNwVmFsPjEsNDM4IDwvRGlzcFZhbD4NCiAgICA8TGFzdFVwZFRpbWU+MjAyNS8wNy8yOCAxNToyNzoyMjwvTGFzdFVwZFRpbWU+DQogICAgPFdvcmtzaGVldE5NPkJT44CQSUZSU+OAkTwvV29ya3NoZWV0Tk0+DQogICAgPExpbmtDZWxsQWRkcmVzc0ExPlI0NDwvTGlua0NlbGxBZGRyZXNzQTE+DQogICAgPExpbmtDZWxsQWRkcmVzc1IxQzE+UjQ0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Mx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E8L0l0ZW1JZD4NCiAgICA8RGlzcEl0ZW1JZD5LMTIwMjAzMDA8L0Rpc3BJdGVtSWQ+DQogICAgPENvbElkPlIzMDEwMDAwMCM8L0NvbElkPg0KICAgIDxUZW1BeGlzVHlwPjEwMDAwMDwvVGVtQXhpc1R5cD4NCiAgICA8TWVudU5tPumAo+e1kOiyoeaUv+eKtuaFi+ioiOeul+abuDwvTWVudU5tPg0KICAgIDxJdGVtTm0+44OH44Oq44OQ44OG44Kj44OW6YeR6J6N6LKg5YK1PC9JdGVtTm0+DQogICAgPENvbE5tPuW9k+acn+mHkemhjTwvQ29sTm0+DQogICAgPE9yaWdpbmFsVmFsPjEsNDM4LDQwNSwwMDA8L09yaWdpbmFsVmFsPg0KICAgIDxMYXN0TnVtVmFsPjEsNDM4PC9MYXN0TnVtVmFsPg0KICAgIDxSYXdMaW5rVmFsPjEsNDM4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0" Error="">PD94bWwgdmVyc2lvbj0iMS4wIiBlbmNvZGluZz0idXRmLTgiPz4NCjxMaW5rSW5mb0V4Y2VsIHhtbG5zOnhzaT0iaHR0cDovL3d3dy53My5vcmcvMjAwMS9YTUxTY2hlbWEtaW5zdGFuY2UiIHhtbG5zOnhzZD0iaHR0cDovL3d3dy53My5vcmcvMjAwMS9YTUxTY2hlbWEiPg0KICA8TGlua0luZm9Db3JlPg0KICAgIDxMaW5rSWQ+OTYwPC9MaW5rSWQ+DQogICAgPEluZmxvd1ZhbD4yNCwzNzM8L0luZmxvd1ZhbD4NCiAgICA8RGlzcFZhbD4yNCwzNzMgPC9EaXNwVmFsPg0KICAgIDxMYXN0VXBkVGltZT4yMDI1LzA3LzI4IDE1OjI3OjIyPC9MYXN0VXBkVGltZT4NCiAgICA8V29ya3NoZWV0Tk0+QlPjgJBJRlJT44CRPC9Xb3Jrc2hlZXROTT4NCiAgICA8TGlua0NlbGxBZGRyZXNzQTE+UjQ1PC9MaW5rQ2VsbEFkZHJlc3NBMT4NCiAgICA8TGlua0NlbGxBZGRyZXNzUjFDMT5SND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I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jwvSXRlbUlkPg0KICAgIDxEaXNwSXRlbUlkPksxMjAyMDQwMDwvRGlzcEl0ZW1JZD4NCiAgICA8Q29sSWQ+UjMwMTAwMDAwIzwvQ29sSWQ+DQogICAgPFRlbUF4aXNUeXA+MTAwMDAwPC9UZW1BeGlzVHlwPg0KICAgIDxNZW51Tm0+6YCj57WQ6LKh5pS/54q25oWL6KiI566X5pu4PC9NZW51Tm0+DQogICAgPEl0ZW1ObT7pgIDogbfntabku5jjgavkv4LjgovosqDlgrU8L0l0ZW1ObT4NCiAgICA8Q29sTm0+5b2T5pyf6YeR6aGNPC9Db2xObT4NCiAgICA8T3JpZ2luYWxWYWw+MjQsMzczLDgwNSwwMDA8L09yaWdpbmFsVmFsPg0KICAgIDxMYXN0TnVtVmFsPjI0LDM3MzwvTGFzdE51bVZhbD4NCiAgICA8UmF3TGlua1ZhbD4yNCwzNzM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1" Error="">PD94bWwgdmVyc2lvbj0iMS4wIiBlbmNvZGluZz0idXRmLTgiPz4NCjxMaW5rSW5mb0V4Y2VsIHhtbG5zOnhzaT0iaHR0cDovL3d3dy53My5vcmcvMjAwMS9YTUxTY2hlbWEtaW5zdGFuY2UiIHhtbG5zOnhzZD0iaHR0cDovL3d3dy53My5vcmcvMjAwMS9YTUxTY2hlbWEiPg0KICA8TGlua0luZm9Db3JlPg0KICAgIDxMaW5rSWQ+OTYxPC9MaW5rSWQ+DQogICAgPEluZmxvd1ZhbD40NSwxNTI8L0luZmxvd1ZhbD4NCiAgICA8RGlzcFZhbD40NSwxNTIgPC9EaXNwVmFsPg0KICAgIDxMYXN0VXBkVGltZT4yMDI1LzA3LzI4IDE1OjI3OjIyPC9MYXN0VXBkVGltZT4NCiAgICA8V29ya3NoZWV0Tk0+QlPjgJBJRlJT44CRPC9Xb3Jrc2hlZXROTT4NCiAgICA8TGlua0NlbGxBZGRyZXNzQTE+UjQ2PC9MaW5rQ2VsbEFkZHJlc3NBMT4NCiAgICA8TGlua0NlbGxBZGRyZXNzUjFDMT5SNDZ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zwvSXRlbUlkPg0KICAgIDxEaXNwSXRlbUlkPksxMjAyMDUwMDwvRGlzcEl0ZW1JZD4NCiAgICA8Q29sSWQ+UjMwMTAwMDAwIzwvQ29sSWQ+DQogICAgPFRlbUF4aXNUeXA+MTAwMDAwPC9UZW1BeGlzVHlwPg0KICAgIDxNZW51Tm0+6YCj57WQ6LKh5pS/54q25oWL6KiI566X5pu4PC9NZW51Tm0+DQogICAgPEl0ZW1ObT7lvJXlvZPph5E8L0l0ZW1ObT4NCiAgICA8Q29sTm0+5b2T5pyf6YeR6aGNPC9Db2xObT4NCiAgICA8T3JpZ2luYWxWYWw+NDUsMTUyLDUyNSwwMDA8L09yaWdpbmFsVmFsPg0KICAgIDxMYXN0TnVtVmFsPjQ1LDE1MjwvTGFzdE51bVZhbD4NCiAgICA8UmF3TGlua1ZhbD40NSwxNTI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2" Error="">PD94bWwgdmVyc2lvbj0iMS4wIiBlbmNvZGluZz0idXRmLTgiPz4NCjxMaW5rSW5mb0V4Y2VsIHhtbG5zOnhzaT0iaHR0cDovL3d3dy53My5vcmcvMjAwMS9YTUxTY2hlbWEtaW5zdGFuY2UiIHhtbG5zOnhzZD0iaHR0cDovL3d3dy53My5vcmcvMjAwMS9YTUxTY2hlbWEiPg0KICA8TGlua0luZm9Db3JlPg0KICAgIDxMaW5rSWQ+OTYyPC9MaW5rSWQ+DQogICAgPEluZmxvd1ZhbD4yNSwxMjM8L0luZmxvd1ZhbD4NCiAgICA8RGlzcFZhbD4yNSwxMjMgPC9EaXNwVmFsPg0KICAgIDxMYXN0VXBkVGltZT4yMDI1LzA3LzI4IDE1OjI3OjIyPC9MYXN0VXBkVGltZT4NCiAgICA8V29ya3NoZWV0Tk0+QlPjgJBJRlJT44CRPC9Xb3Jrc2hlZXROTT4NCiAgICA8TGlua0NlbGxBZGRyZXNzQTE+UjQ3PC9MaW5rQ2VsbEFkZHJlc3NBMT4NCiAgICA8TGlua0NlbGxBZGRyZXNzUjFDMT5SNDd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AyQT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JBMDAwIzwvSXRlbUlkPg0KICAgIDxEaXNwSXRlbUlkPksxMjAyQTAwMDA8L0Rpc3BJdGVtSWQ+DQogICAgPENvbElkPlIzMDEwMDAwMCM8L0NvbElkPg0KICAgIDxUZW1BeGlzVHlwPjEwMDAwMDwvVGVtQXhpc1R5cD4NCiAgICA8TWVudU5tPumAo+e1kOiyoeaUv+eKtuaFi+ioiOeul+abuDwvTWVudU5tPg0KICAgIDxJdGVtTm0+44Gd44Gu5LuW44Gu6Z2e5rWB5YuV6LKg5YK1PC9JdGVtTm0+DQogICAgPENvbE5tPuW9k+acn+mHkemhjTwvQ29sTm0+DQogICAgPE9yaWdpbmFsVmFsPjI1LDEyMyw5OTAsMDAwPC9PcmlnaW5hbFZhbD4NCiAgICA8TGFzdE51bVZhbD4yNSwxMjM8L0xhc3ROdW1WYWw+DQogICAgPFJhd0xpbmtWYWw+MjUsMTIz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3" Error="">PD94bWwgdmVyc2lvbj0iMS4wIiBlbmNvZGluZz0idXRmLTgiPz4NCjxMaW5rSW5mb0V4Y2VsIHhtbG5zOnhzaT0iaHR0cDovL3d3dy53My5vcmcvMjAwMS9YTUxTY2hlbWEtaW5zdGFuY2UiIHhtbG5zOnhzZD0iaHR0cDovL3d3dy53My5vcmcvMjAwMS9YTUxTY2hlbWEiPg0KICA8TGlua0luZm9Db3JlPg0KICAgIDxMaW5rSWQ+OTYzPC9MaW5rSWQ+DQogICAgPEluZmxvd1ZhbD40NCw0Mzg8L0luZmxvd1ZhbD4NCiAgICA8RGlzcFZhbD40NCw0MzggPC9EaXNwVmFsPg0KICAgIDxMYXN0VXBkVGltZT4yMDI1LzA3LzI4IDE1OjI3OjIyPC9MYXN0VXBkVGltZT4NCiAgICA8V29ya3NoZWV0Tk0+QlPjgJBJRlJT44CRPC9Xb3Jrc2hlZXROTT4NCiAgICA8TGlua0NlbGxBZGRyZXNzQTE+UjQ4PC9MaW5rQ2VsbEFkZHJlc3NBMT4NCiAgICA8TGlua0NlbGxBZGRyZXNzUjFDMT5SND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Q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DwvSXRlbUlkPg0KICAgIDxEaXNwSXRlbUlkPksxMjAyQjAwMDwvRGlzcEl0ZW1JZD4NCiAgICA8Q29sSWQ+UjMwMTAwMDAwIzwvQ29sSWQ+DQogICAgPFRlbUF4aXNUeXA+MTAwMDAwPC9UZW1BeGlzVHlwPg0KICAgIDxNZW51Tm0+6YCj57WQ6LKh5pS/54q25oWL6KiI566X5pu4PC9NZW51Tm0+DQogICAgPEl0ZW1ObT7nubDlu7bnqI7ph5HosqDlgrU8L0l0ZW1ObT4NCiAgICA8Q29sTm0+5b2T5pyf6YeR6aGNPC9Db2xObT4NCiAgICA8T3JpZ2luYWxWYWw+NDQsNDM4LDE1MCwwMDA8L09yaWdpbmFsVmFsPg0KICAgIDxMYXN0TnVtVmFsPjQ0LDQzODwvTGFzdE51bVZhbD4NCiAgICA8UmF3TGlua1ZhbD40NCw0Mzg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4" Error="">PD94bWwgdmVyc2lvbj0iMS4wIiBlbmNvZGluZz0idXRmLTgiPz4NCjxMaW5rSW5mb0V4Y2VsIHhtbG5zOnhzaT0iaHR0cDovL3d3dy53My5vcmcvMjAwMS9YTUxTY2hlbWEtaW5zdGFuY2UiIHhtbG5zOnhzZD0iaHR0cDovL3d3dy53My5vcmcvMjAwMS9YTUxTY2hlbWEiPg0KICA8TGlua0luZm9Db3JlPg0KICAgIDxMaW5rSWQ+OTY0PC9MaW5rSWQ+DQogICAgPEluZmxvd1ZhbD4xLDE2Miw2NTc8L0luZmxvd1ZhbD4NCiAgICA8RGlzcFZhbD4xLDE2Miw2NTcgPC9EaXNwVmFsPg0KICAgIDxMYXN0VXBkVGltZT4yMDI1LzA3LzI4IDE1OjI3OjIyPC9MYXN0VXBkVGltZT4NCiAgICA8V29ya3NoZWV0Tk0+QlPjgJBJRlJT44CRPC9Xb3Jrc2hlZXROTT4NCiAgICA8TGlua0NlbGxBZGRyZXNzQTE+UjQ5PC9MaW5rQ2VsbEFkZHJlc3NBMT4NCiAgICA8TGlua0NlbGxBZGRyZXNzUjFDMT5SND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Ay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JaMDAwIzwvSXRlbUlkPg0KICAgIDxEaXNwSXRlbUlkPksxMjAyWjAwMDA8L0Rpc3BJdGVtSWQ+DQogICAgPENvbElkPlIzMDEwMDAwMCM8L0NvbElkPg0KICAgIDxUZW1BeGlzVHlwPjEwMDAwMDwvVGVtQXhpc1R5cD4NCiAgICA8TWVudU5tPumAo+e1kOiyoeaUv+eKtuaFi+ioiOeul+abuDwvTWVudU5tPg0KICAgIDxJdGVtTm0+6Z2e5rWB5YuV6LKg5YK15ZCI6KiIPC9JdGVtTm0+DQogICAgPENvbE5tPuW9k+acn+mHkemhjTwvQ29sTm0+DQogICAgPE9yaWdpbmFsVmFsPjEsMTYyLDY1Nyw1NDMsMDAwPC9PcmlnaW5hbFZhbD4NCiAgICA8TGFzdE51bVZhbD4xLDE2Miw2NTc8L0xhc3ROdW1WYWw+DQogICAgPFJhd0xpbmtWYWw+MSwxNjIsNjU3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5" Error="">PD94bWwgdmVyc2lvbj0iMS4wIiBlbmNvZGluZz0idXRmLTgiPz4NCjxMaW5rSW5mb0V4Y2VsIHhtbG5zOnhzaT0iaHR0cDovL3d3dy53My5vcmcvMjAwMS9YTUxTY2hlbWEtaW5zdGFuY2UiIHhtbG5zOnhzZD0iaHR0cDovL3d3dy53My5vcmcvMjAwMS9YTUxTY2hlbWEiPg0KICA8TGlua0luZm9Db3JlPg0KICAgIDxMaW5rSWQ+OTY1PC9MaW5rSWQ+DQogICAgPEluZmxvd1ZhbD4yLDE4Nyw1MzA8L0luZmxvd1ZhbD4NCiAgICA8RGlzcFZhbD4yLDE4Nyw1MzAgPC9EaXNwVmFsPg0KICAgIDxMYXN0VXBkVGltZT4yMDI1LzA3LzI4IDE1OjI3OjIyPC9MYXN0VXBkVGltZT4NCiAgICA8V29ya3NoZWV0Tk0+QlPjgJBJRlJT44CRPC9Xb3Jrc2hlZXROTT4NCiAgICA8TGlua0NlbGxBZGRyZXNzQTE+UjUwPC9MaW5rQ2VsbEFkZHJlc3NBMT4NCiAgICA8TGlua0NlbGxBZGRyZXNzUjFDMT5SNTB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Ba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FowMDAwIzwvSXRlbUlkPg0KICAgIDxEaXNwSXRlbUlkPksxMjBaMDAwMDA8L0Rpc3BJdGVtSWQ+DQogICAgPENvbElkPlIzMDEwMDAwMCM8L0NvbElkPg0KICAgIDxUZW1BeGlzVHlwPjEwMDAwMDwvVGVtQXhpc1R5cD4NCiAgICA8TWVudU5tPumAo+e1kOiyoeaUv+eKtuaFi+ioiOeul+abuDwvTWVudU5tPg0KICAgIDxJdGVtTm0+6LKg5YK15ZCI6KiIPC9JdGVtTm0+DQogICAgPENvbE5tPuW9k+acn+mHkemhjTwvQ29sTm0+DQogICAgPE9yaWdpbmFsVmFsPjIsMTg3LDUzMCw1MzgsMDAwPC9PcmlnaW5hbFZhbD4NCiAgICA8TGFzdE51bVZhbD4yLDE4Nyw1MzA8L0xhc3ROdW1WYWw+DQogICAgPFJhd0xpbmtWYWw+MiwxODcsNTM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6" Error="">PD94bWwgdmVyc2lvbj0iMS4wIiBlbmNvZGluZz0idXRmLTgiPz4NCjxMaW5rSW5mb0V4Y2VsIHhtbG5zOnhzaT0iaHR0cDovL3d3dy53My5vcmcvMjAwMS9YTUxTY2hlbWEtaW5zdGFuY2UiIHhtbG5zOnhzZD0iaHR0cDovL3d3dy53My5vcmcvMjAwMS9YTUxTY2hlbWEiPg0KICA8TGlua0luZm9Db3JlPg0KICAgIDxMaW5rSWQ+OTY2PC9MaW5rSWQ+DQogICAgPEluZmxvd1ZhbD4xNjAsMzM5PC9JbmZsb3dWYWw+DQogICAgPERpc3BWYWw+MTYwLDMzOSA8L0Rpc3BWYWw+DQogICAgPExhc3RVcGRUaW1lPjIwMjUvMDcvMjggMTU6Mjc6MjI8L0xhc3RVcGRUaW1lPg0KICAgIDxXb3Jrc2hlZXROTT5CU+OAkElGUlPjgJE8L1dvcmtzaGVldE5NPg0KICAgIDxMaW5rQ2VsbEFkZHJlc3NBMT5SNTI8L0xpbmtDZWxsQWRkcmVzc0ExPg0KICAgIDxMaW5rQ2VsbEFkZHJlc3NSMUMxPlI1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1PC9JdGVtSWQ+DQogICAgPERpc3BJdGVtSWQ+SzEyMjEwMDEwPC9EaXNwSXRlbUlkPg0KICAgIDxDb2xJZD5SMzAxMDAwMDAjPC9Db2xJZD4NCiAgICA8VGVtQXhpc1R5cD4xMDAwMDA8L1RlbUF4aXNUeXA+DQogICAgPE1lbnVObT7pgKPntZDosqHmlL/nirbmhYvoqIjnrpfmm7g8L01lbnVObT4NCiAgICA8SXRlbU5tPuizh+acrOmHkTwvSXRlbU5tPg0KICAgIDxDb2xObT7lvZPmnJ/ph5HpoY08L0NvbE5tPg0KICAgIDxPcmlnaW5hbFZhbD4xNjAsMzM5LDYyMSwwMDA8L09yaWdpbmFsVmFsPg0KICAgIDxMYXN0TnVtVmFsPjE2MCwzMzk8L0xhc3ROdW1WYWw+DQogICAgPFJhd0xpbmtWYWw+MTYwLDMzOT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67" Error="">PD94bWwgdmVyc2lvbj0iMS4wIiBlbmNvZGluZz0idXRmLTgiPz4NCjxMaW5rSW5mb0V4Y2VsIHhtbG5zOnhzaT0iaHR0cDovL3d3dy53My5vcmcvMjAwMS9YTUxTY2hlbWEtaW5zdGFuY2UiIHhtbG5zOnhzZD0iaHR0cDovL3d3dy53My5vcmcvMjAwMS9YTUxTY2hlbWEiPg0KICA8TGlua0luZm9Db3JlPg0KICAgIDxMaW5rSWQ+OTY3PC9MaW5rSWQ+DQogICAgPEluZmxvd1ZhbD45Niw5ODY8L0luZmxvd1ZhbD4NCiAgICA8RGlzcFZhbD45Niw5ODYgPC9EaXNwVmFsPg0KICAgIDxMYXN0VXBkVGltZT4yMDI1LzA3LzI4IDE1OjI3OjIyPC9MYXN0VXBkVGltZT4NCiAgICA8V29ya3NoZWV0Tk0+QlPjgJBJRlJT44CRPC9Xb3Jrc2hlZXROTT4NCiAgICA8TGlua0NlbGxBZGRyZXNzQTE+UjUzPC9MaW5rQ2VsbEFkZHJlc3NBMT4NCiAgICA8TGlua0NlbGxBZGRyZXNzUjFDMT5SNT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Y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jwvSXRlbUlkPg0KICAgIDxEaXNwSXRlbUlkPksxMjIxMDAyMDwvRGlzcEl0ZW1JZD4NCiAgICA8Q29sSWQ+UjMwMTAwMDAwIzwvQ29sSWQ+DQogICAgPFRlbUF4aXNUeXA+MTAwMDAwPC9UZW1BeGlzVHlwPg0KICAgIDxNZW51Tm0+6YCj57WQ6LKh5pS/54q25oWL6KiI566X5pu4PC9NZW51Tm0+DQogICAgPEl0ZW1ObT7os4fmnKzlibDkvZnph5E8L0l0ZW1ObT4NCiAgICA8Q29sTm0+5b2T5pyf6YeR6aGNPC9Db2xObT4NCiAgICA8T3JpZ2luYWxWYWw+OTYsOTg2LDcxMywwMDA8L09yaWdpbmFsVmFsPg0KICAgIDxMYXN0TnVtVmFsPjk2LDk4NjwvTGFzdE51bVZhbD4NCiAgICA8UmF3TGlua1ZhbD45Niw5ODY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8" Error="">PD94bWwgdmVyc2lvbj0iMS4wIiBlbmNvZGluZz0idXRmLTgiPz4NCjxMaW5rSW5mb0V4Y2VsIHhtbG5zOnhzaT0iaHR0cDovL3d3dy53My5vcmcvMjAwMS9YTUxTY2hlbWEtaW5zdGFuY2UiIHhtbG5zOnhzZD0iaHR0cDovL3d3dy53My5vcmcvMjAwMS9YTUxTY2hlbWEiPg0KICA8TGlua0luZm9Db3JlPg0KICAgIDxMaW5rSWQ+OTY4PC9MaW5rSWQ+DQogICAgPEluZmxvd1ZhbD4tNTIsMzc5PC9JbmZsb3dWYWw+DQogICAgPERpc3BWYWw+4payIDUyLDM3OSA8L0Rpc3BWYWw+DQogICAgPExhc3RVcGRUaW1lPjIwMjUvMDcvMjggMTU6Mjc6MjI8L0xhc3RVcGRUaW1lPg0KICAgIDxXb3Jrc2hlZXROTT5CU+OAkElGUlPjgJE8L1dvcmtzaGVldE5NPg0KICAgIDxMaW5rQ2VsbEFkZHJlc3NBMT5SNTQ8L0xpbmtDZWxsQWRkcmVzc0ExPg0KICAgIDxMaW5rQ2VsbEFkZHJlc3NSMUMxPlI1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N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3PC9JdGVtSWQ+DQogICAgPERpc3BJdGVtSWQ+SzEyMjEwMDMwPC9EaXNwSXRlbUlkPg0KICAgIDxDb2xJZD5SMzAxMDAwMDAjPC9Db2xJZD4NCiAgICA8VGVtQXhpc1R5cD4xMDAwMDA8L1RlbUF4aXNUeXA+DQogICAgPE1lbnVObT7pgKPntZDosqHmlL/nirbmhYvoqIjnrpfmm7g8L01lbnVObT4NCiAgICA8SXRlbU5tPuiHquW3seagquW8jzwvSXRlbU5tPg0KICAgIDxDb2xObT7lvZPmnJ/ph5HpoY08L0NvbE5tPg0KICAgIDxPcmlnaW5hbFZhbD4tNTIsMzc5LDEyMiwwMDA8L09yaWdpbmFsVmFsPg0KICAgIDxMYXN0TnVtVmFsPi01MiwzNzk8L0xhc3ROdW1WYWw+DQogICAgPFJhd0xpbmtWYWw+LTUyLDM3OT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69" Error="">PD94bWwgdmVyc2lvbj0iMS4wIiBlbmNvZGluZz0idXRmLTgiPz4NCjxMaW5rSW5mb0V4Y2VsIHhtbG5zOnhzaT0iaHR0cDovL3d3dy53My5vcmcvMjAwMS9YTUxTY2hlbWEtaW5zdGFuY2UiIHhtbG5zOnhzZD0iaHR0cDovL3d3dy53My5vcmcvMjAwMS9YTUxTY2hlbWEiPg0KICA8TGlua0luZm9Db3JlPg0KICAgIDxMaW5rSWQ+OTY5PC9MaW5rSWQ+DQogICAgPEluZmxvd1ZhbD4xNzIsNzU2PC9JbmZsb3dWYWw+DQogICAgPERpc3BWYWw+MTcyLDc1NiA8L0Rpc3BWYWw+DQogICAgPExhc3RVcGRUaW1lPjIwMjUvMDcvMjggMTU6Mjc6MjI8L0xhc3RVcGRUaW1lPg0KICAgIDxXb3Jrc2hlZXROTT5CU+OAkElGUlPjgJE8L1dvcmtzaGVldE5NPg0KICAgIDxMaW5rQ2VsbEFkZHJlc3NBMT5SNTU8L0xpbmtDZWxsQWRkcmVzc0ExPg0KICAgIDxMaW5rQ2VsbEFkZHJlc3NSMUMxPlI1N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O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4PC9JdGVtSWQ+DQogICAgPERpc3BJdGVtSWQ+SzEyMjEwMDQwPC9EaXNwSXRlbUlkPg0KICAgIDxDb2xJZD5SMzAxMDAwMDAjPC9Db2xJZD4NCiAgICA8VGVtQXhpc1R5cD4xMDAwMDA8L1RlbUF4aXNUeXA+DQogICAgPE1lbnVObT7pgKPntZDosqHmlL/nirbmhYvoqIjnrpfmm7g8L01lbnVObT4NCiAgICA8SXRlbU5tPuOBneOBruS7luOBruizh+acrOOBruani+aIkOimgee0oDwvSXRlbU5tPg0KICAgIDxDb2xObT7lvZPmnJ/ph5HpoY08L0NvbE5tPg0KICAgIDxPcmlnaW5hbFZhbD4xNzIsNzU2LDc4MCwwMDA8L09yaWdpbmFsVmFsPg0KICAgIDxMYXN0TnVtVmFsPjE3Miw3NTY8L0xhc3ROdW1WYWw+DQogICAgPFJhd0xpbmtWYWw+MTcyLDc1Nj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70" Error="">PD94bWwgdmVyc2lvbj0iMS4wIiBlbmNvZGluZz0idXRmLTgiPz4NCjxMaW5rSW5mb0V4Y2VsIHhtbG5zOnhzaT0iaHR0cDovL3d3dy53My5vcmcvMjAwMS9YTUxTY2hlbWEtaW5zdGFuY2UiIHhtbG5zOnhzZD0iaHR0cDovL3d3dy53My5vcmcvMjAwMS9YTUxTY2hlbWEiPg0KICA8TGlua0luZm9Db3JlPg0KICAgIDxMaW5rSWQ+OTcwPC9MaW5rSWQ+DQogICAgPEluZmxvd1ZhbD41NjQsMTI0PC9JbmZsb3dWYWw+DQogICAgPERpc3BWYWw+NTY0LDEyNCA8L0Rpc3BWYWw+DQogICAgPExhc3RVcGRUaW1lPjIwMjUvMDcvMjggMTU6Mjc6MjI8L0xhc3RVcGRUaW1lPg0KICAgIDxXb3Jrc2hlZXROTT5CU+OAkElGUlPjgJE8L1dvcmtzaGVldE5NPg0KICAgIDxMaW5rQ2VsbEFkZHJlc3NBMT5SNTY8L0xpbmtDZWxsQWRkcmVzc0ExPg0KICAgIDxMaW5rQ2VsbEFkZHJlc3NSMUMxPlI1N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O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5PC9JdGVtSWQ+DQogICAgPERpc3BJdGVtSWQ+SzEyMjEwMDUwPC9EaXNwSXRlbUlkPg0KICAgIDxDb2xJZD5SMzAxMDAwMDAjPC9Db2xJZD4NCiAgICA8VGVtQXhpc1R5cD4xMDAwMDA8L1RlbUF4aXNUeXA+DQogICAgPE1lbnVObT7pgKPntZDosqHmlL/nirbmhYvoqIjnrpfmm7g8L01lbnVObT4NCiAgICA8SXRlbU5tPuWIqeebiuWJsOS9memHkTwvSXRlbU5tPg0KICAgIDxDb2xObT7lvZPmnJ/ph5HpoY08L0NvbE5tPg0KICAgIDxPcmlnaW5hbFZhbD41NjQsMTI0LDgwMywwMDA8L09yaWdpbmFsVmFsPg0KICAgIDxMYXN0TnVtVmFsPjU2NCwxMjQ8L0xhc3ROdW1WYWw+DQogICAgPFJhd0xpbmtWYWw+NTY0LDEy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71" Error="">PD94bWwgdmVyc2lvbj0iMS4wIiBlbmNvZGluZz0idXRmLTgiPz4NCjxMaW5rSW5mb0V4Y2VsIHhtbG5zOnhzaT0iaHR0cDovL3d3dy53My5vcmcvMjAwMS9YTUxTY2hlbWEtaW5zdGFuY2UiIHhtbG5zOnhzZD0iaHR0cDovL3d3dy53My5vcmcvMjAwMS9YTUxTY2hlbWEiPg0KICA8TGlua0luZm9Db3JlPg0KICAgIDxMaW5rSWQ+OTcxPC9MaW5rSWQ+DQogICAgPEluZmxvd1ZhbD45NDEsODI4PC9JbmZsb3dWYWw+DQogICAgPERpc3BWYWw+OTQxLDgyOCA8L0Rpc3BWYWw+DQogICAgPExhc3RVcGRUaW1lPjIwMjUvMDcvMjggMTU6Mjc6MjI8L0xhc3RVcGRUaW1lPg0KICAgIDxXb3Jrc2hlZXROTT5CU+OAkElGUlPjgJE8L1dvcmtzaGVldE5NPg0KICAgIDxMaW5rQ2VsbEFkZHJlc3NBMT5SNTc8L0xpbmtDZWxsQWRkcmVzc0ExPg0KICAgIDxMaW5rQ2VsbEFkZHJlc3NSMUMxPlI1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EyMjEwMFo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yMTAwWjAjPC9JdGVtSWQ+DQogICAgPERpc3BJdGVtSWQ+SzEyMjEwMFowMDwvRGlzcEl0ZW1JZD4NCiAgICA8Q29sSWQ+UjMwMTAwMDAwIzwvQ29sSWQ+DQogICAgPFRlbUF4aXNUeXA+MTAwMDAwPC9UZW1BeGlzVHlwPg0KICAgIDxNZW51Tm0+6YCj57WQ6LKh5pS/54q25oWL6KiI566X5pu4PC9NZW51Tm0+DQogICAgPEl0ZW1ObT7opqrkvJrnpL7jga7miYDmnInogIXjgavluLDlsZ7jgZnjgovmjIHliIblkIjoqIg8L0l0ZW1ObT4NCiAgICA8Q29sTm0+5b2T5pyf6YeR6aGNPC9Db2xObT4NCiAgICA8T3JpZ2luYWxWYWw+OTQxLDgyOCw3OTUsMDAwPC9PcmlnaW5hbFZhbD4NCiAgICA8TGFzdE51bVZhbD45NDEsODI4PC9MYXN0TnVtVmFsPg0KICAgIDxSYXdMaW5rVmFsPjk0MSw4Mjg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72" Error="">PD94bWwgdmVyc2lvbj0iMS4wIiBlbmNvZGluZz0idXRmLTgiPz4NCjxMaW5rSW5mb0V4Y2VsIHhtbG5zOnhzaT0iaHR0cDovL3d3dy53My5vcmcvMjAwMS9YTUxTY2hlbWEtaW5zdGFuY2UiIHhtbG5zOnhzZD0iaHR0cDovL3d3dy53My5vcmcvMjAwMS9YTUxTY2hlbWEiPg0KICA8TGlua0luZm9Db3JlPg0KICAgIDxMaW5rSWQ+OTcyPC9MaW5rSWQ+DQogICAgPEluZmxvd1ZhbD40NCw2ODE8L0luZmxvd1ZhbD4NCiAgICA8RGlzcFZhbD40NCw2ODEgPC9EaXNwVmFsPg0KICAgIDxMYXN0VXBkVGltZT4yMDI1LzA3LzI4IDE1OjI3OjIyPC9MYXN0VXBkVGltZT4NCiAgICA8V29ya3NoZWV0Tk0+QlPjgJBJRlJT44CRPC9Xb3Jrc2hlZXROTT4NCiAgICA8TGlua0NlbGxBZGRyZXNzQTE+UjU4PC9MaW5rQ2VsbEFkZHJlc3NBMT4NCiAgICA8TGlua0NlbGxBZGRyZXNzUjFDMT5SNT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Iy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jIwMDAwIzwvSXRlbUlkPg0KICAgIDxEaXNwSXRlbUlkPksxMjIyMDAwMDA8L0Rpc3BJdGVtSWQ+DQogICAgPENvbElkPlIzMDEwMDAwMCM8L0NvbElkPg0KICAgIDxUZW1BeGlzVHlwPjEwMDAwMDwvVGVtQXhpc1R5cD4NCiAgICA8TWVudU5tPumAo+e1kOiyoeaUv+eKtuaFi+ioiOeul+abuDwvTWVudU5tPg0KICAgIDxJdGVtTm0+6Z2e5pSv6YWN5oyB5YiGPC9JdGVtTm0+DQogICAgPENvbE5tPuW9k+acn+mHkemhjTwvQ29sTm0+DQogICAgPE9yaWdpbmFsVmFsPjQ0LDY4MSwwMzMsMDAwPC9PcmlnaW5hbFZhbD4NCiAgICA8TGFzdE51bVZhbD40NCw2ODE8L0xhc3ROdW1WYWw+DQogICAgPFJhd0xpbmtWYWw+NDQsNjgx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73" Error="">PD94bWwgdmVyc2lvbj0iMS4wIiBlbmNvZGluZz0idXRmLTgiPz4NCjxMaW5rSW5mb0V4Y2VsIHhtbG5zOnhzaT0iaHR0cDovL3d3dy53My5vcmcvMjAwMS9YTUxTY2hlbWEtaW5zdGFuY2UiIHhtbG5zOnhzZD0iaHR0cDovL3d3dy53My5vcmcvMjAwMS9YTUxTY2hlbWEiPg0KICA8TGlua0luZm9Db3JlPg0KICAgIDxMaW5rSWQ+OTczPC9MaW5rSWQ+DQogICAgPEluZmxvd1ZhbD45ODYsNTA5PC9JbmZsb3dWYWw+DQogICAgPERpc3BWYWw+OTg2LDUwOSA8L0Rpc3BWYWw+DQogICAgPExhc3RVcGRUaW1lPjIwMjUvMDcvMjggMTU6Mjc6MjI8L0xhc3RVcGRUaW1lPg0KICAgIDxXb3Jrc2hlZXROTT5CU+OAkElGUlPjgJE8L1dvcmtzaGVldE5NPg0KICAgIDxMaW5rQ2VsbEFkZHJlc3NBMT5SNTk8L0xpbmtDZWxsQWRkcmVzc0ExPg0KICAgIDxMaW5rQ2VsbEFkZHJlc3NSMUMxPlI1O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EyMjMw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yMzAwMDAjPC9JdGVtSWQ+DQogICAgPERpc3BJdGVtSWQ+SzEyMjMwMDAwMDwvRGlzcEl0ZW1JZD4NCiAgICA8Q29sSWQ+UjMwMTAwMDAwIzwvQ29sSWQ+DQogICAgPFRlbUF4aXNUeXA+MTAwMDAwPC9UZW1BeGlzVHlwPg0KICAgIDxNZW51Tm0+6YCj57WQ6LKh5pS/54q25oWL6KiI566X5pu4PC9NZW51Tm0+DQogICAgPEl0ZW1ObT7os4fmnKzlkIjoqIg8L0l0ZW1ObT4NCiAgICA8Q29sTm0+5b2T5pyf6YeR6aGNPC9Db2xObT4NCiAgICA8T3JpZ2luYWxWYWw+OTg2LDUwOSw4MjgsMDAwPC9PcmlnaW5hbFZhbD4NCiAgICA8TGFzdE51bVZhbD45ODYsNTA5PC9MYXN0TnVtVmFsPg0KICAgIDxSYXdMaW5rVmFsPjk4Niw1MDk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74" Error="">PD94bWwgdmVyc2lvbj0iMS4wIiBlbmNvZGluZz0idXRmLTgiPz4NCjxMaW5rSW5mb0V4Y2VsIHhtbG5zOnhzaT0iaHR0cDovL3d3dy53My5vcmcvMjAwMS9YTUxTY2hlbWEtaW5zdGFuY2UiIHhtbG5zOnhzZD0iaHR0cDovL3d3dy53My5vcmcvMjAwMS9YTUxTY2hlbWEiPg0KICA8TGlua0luZm9Db3JlPg0KICAgIDxMaW5rSWQ+OTc0PC9MaW5rSWQ+DQogICAgPEluZmxvd1ZhbD4zLDE3NCwwNDA8L0luZmxvd1ZhbD4NCiAgICA8RGlzcFZhbD4zLDE3NCwwNDAgPC9EaXNwVmFsPg0KICAgIDxMYXN0VXBkVGltZT4yMDI1LzA3LzI4IDE1OjI3OjIyPC9MYXN0VXBkVGltZT4NCiAgICA8V29ya3NoZWV0Tk0+QlPjgJBJRlJT44CRPC9Xb3Jrc2hlZXROTT4NCiAgICA8TGlua0NlbGxBZGRyZXNzQTE+UjYwPC9MaW5rQ2VsbEFkZHJlc3NBMT4NCiAgICA8TGlua0NlbGxBZGRyZXNzUjFDMT5SNjB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low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WjAwMDAwIzwvSXRlbUlkPg0KICAgIDxEaXNwSXRlbUlkPksxMlowMDAwMDA8L0Rpc3BJdGVtSWQ+DQogICAgPENvbElkPlIzMDEwMDAwMCM8L0NvbElkPg0KICAgIDxUZW1BeGlzVHlwPjEwMDAwMDwvVGVtQXhpc1R5cD4NCiAgICA8TWVudU5tPumAo+e1kOiyoeaUv+eKtuaFi+ioiOeul+abuDwvTWVudU5tPg0KICAgIDxJdGVtTm0+6LKg5YK15Y+K44Gz6LOH5pys5ZCI6KiIPC9JdGVtTm0+DQogICAgPENvbE5tPuW9k+acn+mHkemhjTwvQ29sTm0+DQogICAgPE9yaWdpbmFsVmFsPjMsMTc0LDA0MCwzNjYsMDAwPC9PcmlnaW5hbFZhbD4NCiAgICA8TGFzdE51bVZhbD4zLDE3NCwwNDA8L0xhc3ROdW1WYWw+DQogICAgPFJhd0xpbmtWYWw+MywxNzQsMDQ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75" Error="">PD94bWwgdmVyc2lvbj0iMS4wIiBlbmNvZGluZz0idXRmLTgiPz4NCjxMaW5rSW5mb0V4Y2VsIHhtbG5zOnhzaT0iaHR0cDovL3d3dy53My5vcmcvMjAwMS9YTUxTY2hlbWEtaW5zdGFuY2UiIHhtbG5zOnhzZD0iaHR0cDovL3d3dy53My5vcmcvMjAwMS9YTUxTY2hlbWEiPg0KICA8TGlua0luZm9Db3JlPg0KICAgIDxMaW5rSWQ+OTc1PC9MaW5rSWQ+DQogICAgPEluZmxvd1ZhbD4yMSw5NTQ8L0luZmxvd1ZhbD4NCiAgICA8RGlzcFZhbD4yMSw5NTQgPC9EaXNwVmFsPg0KICAgIDxMYXN0VXBkVGltZT4yMDI1LzA3LzI4IDE1OjI3OjIyPC9MYXN0VXBkVGltZT4NCiAgICA8V29ya3NoZWV0Tk0+Q0bjgJBJRlJT44CRIDwvV29ya3NoZWV0Tk0+DQogICAgPExpbmtDZWxsQWRkcmVzc0ExPlI2PC9MaW5rQ2VsbEFkZHJlc3NBMT4NCiAgICA8TGlua0NlbGxBZGRyZXNzUjFDMT5SN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4M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xPC9JdGVtSWQ+DQogICAgPERpc3BJdGVtSWQ+SzYxMDEwMTAwPC9EaXNwSXRlbUlkPg0KICAgIDxDb2xJZD5SMzAxMDAwMDAjPC9Db2xJZD4NCiAgICA8VGVtQXhpc1R5cD4xMDAwMDA8L1RlbUF4aXNUeXA+DQogICAgPE1lbnVObT7pgKPntZBDRuioiOeul+abuDwvTWVudU5tPg0KICAgIDxJdGVtTm0+5Zub5Y2K5pyf57SU5Yip55uKPC9JdGVtTm0+DQogICAgPENvbE5tPuW9k+acn+mHkemhjTwvQ29sTm0+DQogICAgPE9yaWdpbmFsVmFsPjIxLDk1NCw2NDEsMDAwPC9PcmlnaW5hbFZhbD4NCiAgICA8TGFzdE51bVZhbD4yMSw5NTQ8L0xhc3ROdW1WYWw+DQogICAgPFJhd0xpbmtWYWw+MjEsOTU0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51" Error="">PD94bWwgdmVyc2lvbj0iMS4wIiBlbmNvZGluZz0idXRmLTgiPz4NCjxMaW5rSW5mb0V4Y2VsIHhtbG5zOnhzaT0iaHR0cDovL3d3dy53My5vcmcvMjAwMS9YTUxTY2hlbWEtaW5zdGFuY2UiIHhtbG5zOnhzZD0iaHR0cDovL3d3dy53My5vcmcvMjAwMS9YTUxTY2hlbWEiPg0KICA8TGlua0luZm9Db3JlPg0KICAgIDxMaW5rSWQ+MTA1MTwvTGlua0lkPg0KICAgIDxJbmZsb3dWYWw+MTEsMjAzPC9JbmZsb3dWYWw+DQogICAgPERpc3BWYWw+MTEsMjAzIDwvRGlzcFZhbD4NCiAgICA8TGFzdFVwZFRpbWU+MjAyNS8wNy8yOCAxNToyNzoyMjwvTGFzdFVwZFRpbWU+DQogICAgPFdvcmtzaGVldE5NPkNG44CQSUZSU+OAkSA8L1dvcmtzaGVldE5NPg0KICAgIDxMaW5rQ2VsbEFkZHJlc3NBMT5SNzwvTGlua0NlbGxBZGRyZXNzQTE+DQogICAgPExpbmtDZWxsQWRkcmVzc1IxQzE+Ujd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DI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MjwvSXRlbUlkPg0KICAgIDxEaXNwSXRlbUlkPks2MTAxMDIwMDwvRGlzcEl0ZW1JZD4NCiAgICA8Q29sSWQ+UjMwMTAwMDAwIzwvQ29sSWQ+DQogICAgPFRlbUF4aXNUeXA+MTAwMDAwPC9UZW1BeGlzVHlwPg0KICAgIDxNZW51Tm0+6YCj57WQQ0boqIjnrpfmm7g8L01lbnVObT4NCiAgICA8SXRlbU5tPua4m+S+oeWEn+WNtOiyu+WPiuOBs+WEn+WNtOiyuzwvSXRlbU5tPg0KICAgIDxDb2xObT7lvZPmnJ/ph5HpoY08L0NvbE5tPg0KICAgIDxPcmlnaW5hbFZhbD4xMSwyMDMsMjQ4LDAwMDwvT3JpZ2luYWxWYWw+DQogICAgPExhc3ROdW1WYWw+MTEsMjAzPC9MYXN0TnVtVmFsPg0KICAgIDxSYXdMaW5rVmFsPjExLDIwM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77" Error="">PD94bWwgdmVyc2lvbj0iMS4wIiBlbmNvZGluZz0idXRmLTgiPz4NCjxMaW5rSW5mb0V4Y2VsIHhtbG5zOnhzaT0iaHR0cDovL3d3dy53My5vcmcvMjAwMS9YTUxTY2hlbWEtaW5zdGFuY2UiIHhtbG5zOnhzZD0iaHR0cDovL3d3dy53My5vcmcvMjAwMS9YTUxTY2hlbWEiPg0KICA8TGlua0luZm9Db3JlPg0KICAgIDxMaW5rSWQ+OTc3PC9MaW5rSWQ+DQogICAgPEluZmxvd1ZhbD4yPC9JbmZsb3dWYWw+DQogICAgPERpc3BWYWw+MiA8L0Rpc3BWYWw+DQogICAgPExhc3RVcGRUaW1lPjIwMjUvMDcvMjggMTU6Mjc6MjI8L0xhc3RVcGRUaW1lPg0KICAgIDxXb3Jrc2hlZXROTT5DRuOAkElGUlPjgJEgPC9Xb3Jrc2hlZXROTT4NCiAgICA8TGlua0NlbGxBZGRyZXNzQTE+Ujg8L0xpbmtDZWxsQWRkcmVzc0ExPg0KICAgIDxMaW5rQ2VsbEFkZHJlc3NSMUMxPlI4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gz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M8L0l0ZW1JZD4NCiAgICA8RGlzcEl0ZW1JZD5LNjEwMTAzMDA8L0Rpc3BJdGVtSWQ+DQogICAgPENvbElkPlIzMDEwMDAwMCM8L0NvbElkPg0KICAgIDxUZW1BeGlzVHlwPjEwMDAwMDwvVGVtQXhpc1R5cD4NCiAgICA8TWVudU5tPumAo+e1kENG6KiI566X5pu4PC9NZW51Tm0+DQogICAgPEl0ZW1ObT7lm7rlrpros4fnlKPmuJvmkI3mkI3lpLE8L0l0ZW1ObT4NCiAgICA8Q29sTm0+5b2T5pyf6YeR6aGNPC9Db2xObT4NCiAgICA8T3JpZ2luYWxWYWw+Miw4MjYsMDAwPC9PcmlnaW5hbFZhbD4NCiAgICA8TGFzdE51bVZhbD4yPC9MYXN0TnVtVmFsPg0KICAgIDxSYXdMaW5rVmFsPjI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50" Error="">PD94bWwgdmVyc2lvbj0iMS4wIiBlbmNvZGluZz0idXRmLTgiPz4NCjxMaW5rSW5mb0V4Y2VsIHhtbG5zOnhzaT0iaHR0cDovL3d3dy53My5vcmcvMjAwMS9YTUxTY2hlbWEtaW5zdGFuY2UiIHhtbG5zOnhzZD0iaHR0cDovL3d3dy53My5vcmcvMjAwMS9YTUxTY2hlbWEiPg0KICA8TGlua0luZm9Db3JlPg0KICAgIDxMaW5rSWQ+MTA1MDwvTGlua0lkPg0KICAgIDxJbmZsb3dWYWw+NzA8L0luZmxvd1ZhbD4NCiAgICA8RGlzcFZhbD43MCA8L0Rpc3BWYWw+DQogICAgPExhc3RVcGRUaW1lPjIwMjUvMDcvMjggMTU6Mjc6MjI8L0xhc3RVcGRUaW1lPg0KICAgIDxXb3Jrc2hlZXROTT5DRuOAkElGUlPjgJEgPC9Xb3Jrc2hlZXROTT4NCiAgICA8TGlua0NlbGxBZGRyZXNzQTE+Ujk8L0xpbmtDZWxsQWRkcmVzc0ExPg0KICAgIDxMaW5rQ2VsbEFkZHJlc3NSMUMxPlI5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g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Q8L0l0ZW1JZD4NCiAgICA8RGlzcEl0ZW1JZD5LNjEwMTA0MDA8L0Rpc3BJdGVtSWQ+DQogICAgPENvbElkPlIzMDEwMDAwMCM8L0NvbElkPg0KICAgIDxUZW1BeGlzVHlwPjEwMDAwMDwvVGVtQXhpc1R5cD4NCiAgICA8TWVudU5tPumAo+e1kENG6KiI566X5pu4PC9NZW51Tm0+DQogICAgPEl0ZW1ObT7ph5Hono3lj47nm4rlj4rjgbPph5Hono3osrvnlKg8L0l0ZW1ObT4NCiAgICA8Q29sTm0+5b2T5pyf6YeR6aGNPC9Db2xObT4NCiAgICA8T3JpZ2luYWxWYWw+NzAsNDM0LDAwMDwvT3JpZ2luYWxWYWw+DQogICAgPExhc3ROdW1WYWw+NzA8L0xhc3ROdW1WYWw+DQogICAgPFJhd0xpbmtWYWw+NzA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79" Error="">PD94bWwgdmVyc2lvbj0iMS4wIiBlbmNvZGluZz0idXRmLTgiPz4NCjxMaW5rSW5mb0V4Y2VsIHhtbG5zOnhzaT0iaHR0cDovL3d3dy53My5vcmcvMjAwMS9YTUxTY2hlbWEtaW5zdGFuY2UiIHhtbG5zOnhzZD0iaHR0cDovL3d3dy53My5vcmcvMjAwMS9YTUxTY2hlbWEiPg0KICA8TGlua0luZm9Db3JlPg0KICAgIDxMaW5rSWQ+OTc5PC9MaW5rSWQ+DQogICAgPEluZmxvd1ZhbD4tMTAsODAzPC9JbmZsb3dWYWw+DQogICAgPERpc3BWYWw+4payIDEwLDgwMyA8L0Rpc3BWYWw+DQogICAgPExhc3RVcGRUaW1lPjIwMjUvMDcvMjggMTU6Mjc6MjI8L0xhc3RVcGRUaW1lPg0KICAgIDxXb3Jrc2hlZXROTT5DRuOAkElGUlPjgJEgPC9Xb3Jrc2hlZXROTT4NCiAgICA8TGlua0NlbGxBZGRyZXNzQTE+UjEwPC9MaW5rQ2VsbEFkZHJlc3NBMT4NCiAgICA8TGlua0NlbGxBZGRyZXNzUjFDMT5SMTB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DU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NTwvSXRlbUlkPg0KICAgIDxEaXNwSXRlbUlkPks2MTAxMDUwMDwvRGlzcEl0ZW1JZD4NCiAgICA8Q29sSWQ+UjMwMTAwMDAwIzwvQ29sSWQ+DQogICAgPFRlbUF4aXNUeXA+MTAwMDAwPC9UZW1BeGlzVHlwPg0KICAgIDxNZW51Tm0+6YCj57WQQ0boqIjnrpfmm7g8L01lbnVObT4NCiAgICA8SXRlbU5tPuaMgeWIhuazleOBq+OCiOOCi+aKleizh+aQjeebiijilrPjga/nm4opPC9JdGVtTm0+DQogICAgPENvbE5tPuW9k+acn+mHkemhjTwvQ29sTm0+DQogICAgPE9yaWdpbmFsVmFsPi0xMCw4MDMsNTU3LDAwMDwvT3JpZ2luYWxWYWw+DQogICAgPExhc3ROdW1WYWw+LTEwLDgwMzwvTGFzdE51bVZhbD4NCiAgICA8UmF3TGlua1ZhbD4tMTAsODAz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0" Error="">PD94bWwgdmVyc2lvbj0iMS4wIiBlbmNvZGluZz0idXRmLTgiPz4NCjxMaW5rSW5mb0V4Y2VsIHhtbG5zOnhzaT0iaHR0cDovL3d3dy53My5vcmcvMjAwMS9YTUxTY2hlbWEtaW5zdGFuY2UiIHhtbG5zOnhzZD0iaHR0cDovL3d3dy53My5vcmcvMjAwMS9YTUxTY2hlbWEiPg0KICA8TGlua0luZm9Db3JlPg0KICAgIDxMaW5rSWQ+OTgwPC9MaW5rSWQ+DQogICAgPEluZmxvd1ZhbD4zMDg8L0luZmxvd1ZhbD4NCiAgICA8RGlzcFZhbD4zMDggPC9EaXNwVmFsPg0KICAgIDxMYXN0VXBkVGltZT4yMDI1LzA3LzI4IDE1OjI3OjIyPC9MYXN0VXBkVGltZT4NCiAgICA8V29ya3NoZWV0Tk0+Q0bjgJBJRlJT44CRIDwvV29ya3NoZWV0Tk0+DQogICAgPExpbmtDZWxsQWRkcmVzc0ExPlIxMTwvTGlua0NlbGxBZGRyZXNzQTE+DQogICAgPExpbmtDZWxsQWRkcmVzc1IxQzE+UjE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g2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Y8L0l0ZW1JZD4NCiAgICA8RGlzcEl0ZW1JZD5LNjEwMTA2MDA8L0Rpc3BJdGVtSWQ+DQogICAgPENvbElkPlIzMDEwMDAwMCM8L0NvbElkPg0KICAgIDxUZW1BeGlzVHlwPjEwMDAwMDwvVGVtQXhpc1R5cD4NCiAgICA8TWVudU5tPumAo+e1kENG6KiI566X5pu4PC9NZW51Tm0+DQogICAgPEl0ZW1ObT7lm7rlrpros4fnlKPpmaTlo7LljbTmkI3nm4oo4paz44Gv55uKKTwvSXRlbU5tPg0KICAgIDxDb2xObT7lvZPmnJ/ph5HpoY08L0NvbE5tPg0KICAgIDxPcmlnaW5hbFZhbD4zMDgsNzAzLDAwMDwvT3JpZ2luYWxWYWw+DQogICAgPExhc3ROdW1WYWw+MzA4PC9MYXN0TnVtVmFsPg0KICAgIDxSYXdMaW5rVmFsPjMwOD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81" Error="">PD94bWwgdmVyc2lvbj0iMS4wIiBlbmNvZGluZz0idXRmLTgiPz4NCjxMaW5rSW5mb0V4Y2VsIHhtbG5zOnhzaT0iaHR0cDovL3d3dy53My5vcmcvMjAwMS9YTUxTY2hlbWEtaW5zdGFuY2UiIHhtbG5zOnhzZD0iaHR0cDovL3d3dy53My5vcmcvMjAwMS9YTUxTY2hlbWEiPg0KICA8TGlua0luZm9Db3JlPg0KICAgIDxMaW5rSWQ+OTgxPC9MaW5rSWQ+DQogICAgPEluZmxvd1ZhbD4yLDk5MTwvSW5mbG93VmFsPg0KICAgIDxEaXNwVmFsPjIsOTkxIDwvRGlzcFZhbD4NCiAgICA8TGFzdFVwZFRpbWU+MjAyNS8wNy8yOCAxNToyNzoyMjwvTGFzdFVwZFRpbWU+DQogICAgPFdvcmtzaGVldE5NPkNG44CQSUZSU+OAkSA8L1dvcmtzaGVldE5NPg0KICAgIDxMaW5rQ2VsbEFkZHJlc3NBMT5SMTI8L0xpbmtDZWxsQWRkcmVzc0ExPg0KICAgIDxMaW5rQ2VsbEFkZHJlc3NSMUMxPlIx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4N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3PC9JdGVtSWQ+DQogICAgPERpc3BJdGVtSWQ+SzYxMDEwNzAwPC9EaXNwSXRlbUlkPg0KICAgIDxDb2xJZD5SMzAxMDAwMDAjPC9Db2xJZD4NCiAgICA8VGVtQXhpc1R5cD4xMDAwMDA8L1RlbUF4aXNUeXA+DQogICAgPE1lbnVObT7pgKPntZBDRuioiOeul+abuDwvTWVudU5tPg0KICAgIDxJdGVtTm0+5rOV5Lq65omA5b6X56iO6LK755SoPC9JdGVtTm0+DQogICAgPENvbE5tPuW9k+acn+mHkemhjTwvQ29sTm0+DQogICAgPE9yaWdpbmFsVmFsPjIsOTkxLDg5OCwwMDA8L09yaWdpbmFsVmFsPg0KICAgIDxMYXN0TnVtVmFsPjIsOTkxPC9MYXN0TnVtVmFsPg0KICAgIDxSYXdMaW5rVmFsPjIsOTkx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2" Error="">PD94bWwgdmVyc2lvbj0iMS4wIiBlbmNvZGluZz0idXRmLTgiPz4NCjxMaW5rSW5mb0V4Y2VsIHhtbG5zOnhzaT0iaHR0cDovL3d3dy53My5vcmcvMjAwMS9YTUxTY2hlbWEtaW5zdGFuY2UiIHhtbG5zOnhzZD0iaHR0cDovL3d3dy53My5vcmcvMjAwMS9YTUxTY2hlbWEiPg0KICA8TGlua0luZm9Db3JlPg0KICAgIDxMaW5rSWQ+OTgyPC9MaW5rSWQ+DQogICAgPEluZmxvd1ZhbD4xNyw3OTY8L0luZmxvd1ZhbD4NCiAgICA8RGlzcFZhbD4xNyw3OTYgPC9EaXNwVmFsPg0KICAgIDxMYXN0VXBkVGltZT4yMDI1LzA3LzI4IDE1OjI3OjIyPC9MYXN0VXBkVGltZT4NCiAgICA8V29ya3NoZWV0Tk0+Q0bjgJBJRlJT44CRIDwvV29ya3NoZWV0Tk0+DQogICAgPExpbmtDZWxsQWRkcmVzc0ExPlIxMzwvTGlua0NlbGxBZGRyZXNzQTE+DQogICAgPExpbmtDZWxsQWRkcmVzc1IxQzE+UjEz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g4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g8L0l0ZW1JZD4NCiAgICA8RGlzcEl0ZW1JZD5LNjEwMTA4MDA8L0Rpc3BJdGVtSWQ+DQogICAgPENvbElkPlIzMDEwMDAwMCM8L0NvbElkPg0KICAgIDxUZW1BeGlzVHlwPjEwMDAwMDwvVGVtQXhpc1R5cD4NCiAgICA8TWVudU5tPumAo+e1kENG6KiI566X5pu4PC9NZW51Tm0+DQogICAgPEl0ZW1ObT7llrbmpa3lgrXmqKnlj4rjgbPjgZ3jga7ku5bjga7lgrXmqKnjga7lopfmuJso4paz44Gv5aKX5YqgKTwvSXRlbU5tPg0KICAgIDxDb2xObT7lvZPmnJ/ph5HpoY08L0NvbE5tPg0KICAgIDxPcmlnaW5hbFZhbD4xNyw3OTYsOTc2LDAwMDwvT3JpZ2luYWxWYWw+DQogICAgPExhc3ROdW1WYWw+MTcsNzk2PC9MYXN0TnVtVmFsPg0KICAgIDxSYXdMaW5rVmFsPjE3LDc5Nj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83" Error="">PD94bWwgdmVyc2lvbj0iMS4wIiBlbmNvZGluZz0idXRmLTgiPz4NCjxMaW5rSW5mb0V4Y2VsIHhtbG5zOnhzaT0iaHR0cDovL3d3dy53My5vcmcvMjAwMS9YTUxTY2hlbWEtaW5zdGFuY2UiIHhtbG5zOnhzZD0iaHR0cDovL3d3dy53My5vcmcvMjAwMS9YTUxTY2hlbWEiPg0KICA8TGlua0luZm9Db3JlPg0KICAgIDxMaW5rSWQ+OTgzPC9MaW5rSWQ+DQogICAgPEluZmxvd1ZhbD4tMTksMjAzPC9JbmZsb3dWYWw+DQogICAgPERpc3BWYWw+4payIDE5LDIwMyA8L0Rpc3BWYWw+DQogICAgPExhc3RVcGRUaW1lPjIwMjUvMDcvMjggMTU6Mjc6MjI8L0xhc3RVcGRUaW1lPg0KICAgIDxXb3Jrc2hlZXROTT5DRuOAkElGUlPjgJEgPC9Xb3Jrc2hlZXROTT4NCiAgICA8TGlua0NlbGxBZGRyZXNzQTE+UjE0PC9MaW5rQ2VsbEFkZHJlc3NBMT4NCiAgICA8TGlua0NlbGxBZGRyZXNzUjFDMT5SMTR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Dk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OTwvSXRlbUlkPg0KICAgIDxEaXNwSXRlbUlkPks2MTAxMDkwMDwvRGlzcEl0ZW1JZD4NCiAgICA8Q29sSWQ+UjMwMTAwMDAwIzwvQ29sSWQ+DQogICAgPFRlbUF4aXNUeXA+MTAwMDAwPC9UZW1BeGlzVHlwPg0KICAgIDxNZW51Tm0+6YCj57WQQ0boqIjnrpfmm7g8L01lbnVObT4NCiAgICA8SXRlbU5tPuajmuWNuOizh+eUo+OBruWil+a4myjilrPjga/lopfliqApPC9JdGVtTm0+DQogICAgPENvbE5tPuW9k+acn+mHkemhjTwvQ29sTm0+DQogICAgPE9yaWdpbmFsVmFsPi0xOSwyMDMsMDI2LDAwMDwvT3JpZ2luYWxWYWw+DQogICAgPExhc3ROdW1WYWw+LTE5LDIwMzwvTGFzdE51bVZhbD4NCiAgICA8UmF3TGlua1ZhbD4tMTksMjAz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4" Error="">PD94bWwgdmVyc2lvbj0iMS4wIiBlbmNvZGluZz0idXRmLTgiPz4NCjxMaW5rSW5mb0V4Y2VsIHhtbG5zOnhzaT0iaHR0cDovL3d3dy53My5vcmcvMjAwMS9YTUxTY2hlbWEtaW5zdGFuY2UiIHhtbG5zOnhzZD0iaHR0cDovL3d3dy53My5vcmcvMjAwMS9YTUxTY2hlbWEiPg0KICA8TGlua0luZm9Db3JlPg0KICAgIDxMaW5rSWQ+OTg0PC9MaW5rSWQ+DQogICAgPEluZmxvd1ZhbD4tMjIsMDQwPC9JbmZsb3dWYWw+DQogICAgPERpc3BWYWw+4payIDIyLDA0MCA8L0Rpc3BWYWw+DQogICAgPExhc3RVcGRUaW1lPjIwMjUvMDcvMjggMTU6Mjc6MjI8L0xhc3RVcGRUaW1lPg0KICAgIDxXb3Jrc2hlZXROTT5DRuOAkElGUlPjgJEgPC9Xb3Jrc2hlZXROTT4NCiAgICA8TGlua0NlbGxBZGRyZXNzQTE+UjE1PC9MaW5rQ2VsbEFkZHJlc3NBMT4NCiAgICA8TGlua0NlbGxBZGRyZXNzUjFDMT5SMT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TA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MDwvSXRlbUlkPg0KICAgIDxEaXNwSXRlbUlkPks2MTAxMTAwMDwvRGlzcEl0ZW1JZD4NCiAgICA8Q29sSWQ+UjMwMTAwMDAwIzwvQ29sSWQ+DQogICAgPFRlbUF4aXNUeXA+MTAwMDAwPC9UZW1BeGlzVHlwPg0KICAgIDxNZW51Tm0+6YCj57WQQ0boqIjnrpfmm7g8L01lbnVObT4NCiAgICA8SXRlbU5tPuWWtualreWCteWLmeWPiuOBs+OBneOBruS7luOBruWCteWLmeOBruWil+a4myjilrPjga/muJvlsJEpPC9JdGVtTm0+DQogICAgPENvbE5tPuW9k+acn+mHkemhjTwvQ29sTm0+DQogICAgPE9yaWdpbmFsVmFsPi0yMiwwNDAsMjQyLDAwMDwvT3JpZ2luYWxWYWw+DQogICAgPExhc3ROdW1WYWw+LTIyLDA0MDwvTGFzdE51bVZhbD4NCiAgICA8UmF3TGlua1ZhbD4tMjIsMDQw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5" Error="">PD94bWwgdmVyc2lvbj0iMS4wIiBlbmNvZGluZz0idXRmLTgiPz4NCjxMaW5rSW5mb0V4Y2VsIHhtbG5zOnhzaT0iaHR0cDovL3d3dy53My5vcmcvMjAwMS9YTUxTY2hlbWEtaW5zdGFuY2UiIHhtbG5zOnhzZD0iaHR0cDovL3d3dy53My5vcmcvMjAwMS9YTUxTY2hlbWEiPg0KICA8TGlua0luZm9Db3JlPg0KICAgIDxMaW5rSWQ+OTg1PC9MaW5rSWQ+DQogICAgPEluZmxvd1ZhbD4tNyw2Njc8L0luZmxvd1ZhbD4NCiAgICA8RGlzcFZhbD7ilrIgNyw2NjcgPC9EaXNwVmFsPg0KICAgIDxMYXN0VXBkVGltZT4yMDI1LzA3LzI4IDE1OjI3OjIyPC9MYXN0VXBkVGltZT4NCiAgICA8V29ya3NoZWV0Tk0+Q0bjgJBJRlJT44CRIDwvV29ya3NoZWV0Tk0+DQogICAgPExpbmtDZWxsQWRkcmVzc0ExPlIxNjwvTGlua0NlbGxBZGRyZXNzQTE+DQogICAgPExpbmtDZWxsQWRkcmVzc1IxQzE+UjE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x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E8L0l0ZW1JZD4NCiAgICA8RGlzcEl0ZW1JZD5LNjEwMTExMDA8L0Rpc3BJdGVtSWQ+DQogICAgPENvbElkPlIzMDEwMDAwMCM8L0NvbElkPg0KICAgIDxUZW1BeGlzVHlwPjEwMDAwMDwvVGVtQXhpc1R5cD4NCiAgICA8TWVudU5tPumAo+e1kENG6KiI566X5pu4PC9NZW51Tm0+DQogICAgPEl0ZW1ObT7jgZ3jga7ku5bjga7os4fnlKPlj4rjgbPosqDlgrXjga7lopfmuJs8L0l0ZW1ObT4NCiAgICA8Q29sTm0+5b2T5pyf6YeR6aGNPC9Db2xObT4NCiAgICA8T3JpZ2luYWxWYWw+LTcsNjY3LDA5NSwwMDA8L09yaWdpbmFsVmFsPg0KICAgIDxMYXN0TnVtVmFsPi03LDY2NzwvTGFzdE51bVZhbD4NCiAgICA8UmF3TGlua1ZhbD4tNyw2Njc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86" Error="">PD94bWwgdmVyc2lvbj0iMS4wIiBlbmNvZGluZz0idXRmLTgiPz4NCjxMaW5rSW5mb0V4Y2VsIHhtbG5zOnhzaT0iaHR0cDovL3d3dy53My5vcmcvMjAwMS9YTUxTY2hlbWEtaW5zdGFuY2UiIHhtbG5zOnhzZD0iaHR0cDovL3d3dy53My5vcmcvMjAwMS9YTUxTY2hlbWEiPg0KICA8TGlua0luZm9Db3JlPg0KICAgIDxMaW5rSWQ+OTg2PC9MaW5rSWQ+DQogICAgPEluZmxvd1ZhbD4tNDEyPC9JbmZsb3dWYWw+DQogICAgPERpc3BWYWw+4payIDQxMiA8L0Rpc3BWYWw+DQogICAgPExhc3RVcGRUaW1lPjIwMjUvMDcvMjggMTU6Mjc6MjI8L0xhc3RVcGRUaW1lPg0KICAgIDxXb3Jrc2hlZXROTT5DRuOAkElGUlPjgJEgPC9Xb3Jrc2hlZXROTT4NCiAgICA8TGlua0NlbGxBZGRyZXNzQTE+UjE3PC9MaW5rQ2VsbEFkZHJlc3NBMT4NCiAgICA8TGlua0NlbGxBZGRyZXNzUjFDMT5SMTd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TI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MjwvSXRlbUlkPg0KICAgIDxEaXNwSXRlbUlkPks2MTAxMjAwMDwvRGlzcEl0ZW1JZD4NCiAgICA8Q29sSWQ+UjMwMTAwMDAwIzwvQ29sSWQ+DQogICAgPFRlbUF4aXNUeXA+MTAwMDAwPC9UZW1BeGlzVHlwPg0KICAgIDxNZW51Tm0+6YCj57WQQ0boqIjnrpfmm7g8L01lbnVObT4NCiAgICA8SXRlbU5tPumAgOiBt+e1puS7mOOBq+S/guOCi+iyoOWCteOBruWil+a4myjilrPjga/muJvlsJEpPC9JdGVtTm0+DQogICAgPENvbE5tPuW9k+acn+mHkemhjTwvQ29sTm0+DQogICAgPE9yaWdpbmFsVmFsPi00MTIsMzQyLDAwMDwvT3JpZ2luYWxWYWw+DQogICAgPExhc3ROdW1WYWw+LTQxMjwvTGFzdE51bVZhbD4NCiAgICA8UmF3TGlua1ZhbD4tNDEy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7" Error="">PD94bWwgdmVyc2lvbj0iMS4wIiBlbmNvZGluZz0idXRmLTgiPz4NCjxMaW5rSW5mb0V4Y2VsIHhtbG5zOnhzaT0iaHR0cDovL3d3dy53My5vcmcvMjAwMS9YTUxTY2hlbWEtaW5zdGFuY2UiIHhtbG5zOnhzZD0iaHR0cDovL3d3dy53My5vcmcvMjAwMS9YTUxTY2hlbWEiPg0KICA8TGlua0luZm9Db3JlPg0KICAgIDxMaW5rSWQ+OTg3PC9MaW5rSWQ+DQogICAgPEluZmxvd1ZhbD4tMSw1ODU8L0luZmxvd1ZhbD4NCiAgICA8RGlzcFZhbD7ilrIgMSw1ODUgPC9EaXNwVmFsPg0KICAgIDxMYXN0VXBkVGltZT4yMDI1LzA3LzI4IDE1OjI3OjIyPC9MYXN0VXBkVGltZT4NCiAgICA8V29ya3NoZWV0Tk0+Q0bjgJBJRlJT44CRIDwvV29ya3NoZWV0Tk0+DQogICAgPExpbmtDZWxsQWRkcmVzc0ExPlIxODwvTGlua0NlbGxBZGRyZXNzQTE+DQogICAgPExpbmtDZWxsQWRkcmVzc1IxQzE+UjE4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NjEwMUE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TAxQTAwMCM8L0l0ZW1JZD4NCiAgICA8RGlzcEl0ZW1JZD5LNjEwMUEwMDAwPC9EaXNwSXRlbUlkPg0KICAgIDxDb2xJZD5SMzAxMDAwMDAjPC9Db2xJZD4NCiAgICA8VGVtQXhpc1R5cD4xMDAwMDA8L1RlbUF4aXNUeXA+DQogICAgPE1lbnVObT7pgKPntZBDRuioiOeul+abuDwvTWVudU5tPg0KICAgIDxJdGVtTm0+44Gd44Gu5LuWPC9JdGVtTm0+DQogICAgPENvbE5tPuW9k+acn+mHkemhjTwvQ29sTm0+DQogICAgPE9yaWdpbmFsVmFsPi0xLDU4NSw0MjMsMDAwPC9PcmlnaW5hbFZhbD4NCiAgICA8TGFzdE51bVZhbD4tMSw1ODU8L0xhc3ROdW1WYWw+DQogICAgPFJhd0xpbmtWYWw+LTEsNTg1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8" Error="">PD94bWwgdmVyc2lvbj0iMS4wIiBlbmNvZGluZz0idXRmLTgiPz4NCjxMaW5rSW5mb0V4Y2VsIHhtbG5zOnhzaT0iaHR0cDovL3d3dy53My5vcmcvMjAwMS9YTUxTY2hlbWEtaW5zdGFuY2UiIHhtbG5zOnhzZD0iaHR0cDovL3d3dy53My5vcmcvMjAwMS9YTUxTY2hlbWEiPg0KICA8TGlua0luZm9Db3JlPg0KICAgIDxMaW5rSWQ+OTg4PC9MaW5rSWQ+DQogICAgPEluZmxvd1ZhbD4tNywzODI8L0luZmxvd1ZhbD4NCiAgICA8RGlzcFZhbD7ilrIgNywzODIgPC9EaXNwVmFsPg0KICAgIDxMYXN0VXBkVGltZT4yMDI1LzA3LzI4IDE1OjI3OjIyPC9MYXN0VXBkVGltZT4NCiAgICA8V29ya3NoZWV0Tk0+Q0bjgJBJRlJT44CRIDwvV29ya3NoZWV0Tk0+DQogICAgPExpbmtDZWxsQWRkcmVzc0ExPlIxOTwvTGlua0NlbGxBZGRyZXNzQTE+DQogICAgPExpbmtDZWxsQWRkcmVzc1IxQzE+UjE5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NjEwMVo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TAxWjAwMCM8L0l0ZW1JZD4NCiAgICA8RGlzcEl0ZW1JZD5LNjEwMVowMDAwPC9EaXNwSXRlbUlkPg0KICAgIDxDb2xJZD5SMzAxMDAwMDAjPC9Db2xJZD4NCiAgICA8VGVtQXhpc1R5cD4xMDAwMDA8L1RlbUF4aXNUeXA+DQogICAgPE1lbnVObT7pgKPntZBDRuioiOeul+abuDwvTWVudU5tPg0KICAgIDxJdGVtTm0+5bCP6KiIPC9JdGVtTm0+DQogICAgPENvbE5tPuW9k+acn+mHkemhjTwvQ29sTm0+DQogICAgPE9yaWdpbmFsVmFsPi03LDM4Miw5NTksMDAwPC9PcmlnaW5hbFZhbD4NCiAgICA8TGFzdE51bVZhbD4tNywzODI8L0xhc3ROdW1WYWw+DQogICAgPFJhd0xpbmtWYWw+LTcsMzgy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9" Error="">PD94bWwgdmVyc2lvbj0iMS4wIiBlbmNvZGluZz0idXRmLTgiPz4NCjxMaW5rSW5mb0V4Y2VsIHhtbG5zOnhzaT0iaHR0cDovL3d3dy53My5vcmcvMjAwMS9YTUxTY2hlbWEtaW5zdGFuY2UiIHhtbG5zOnhzZD0iaHR0cDovL3d3dy53My5vcmcvMjAwMS9YTUxTY2hlbWEiPg0KICA8TGlua0luZm9Db3JlPg0KICAgIDxMaW5rSWQ+OTg5PC9MaW5rSWQ+DQogICAgPEluZmxvd1ZhbD4xLDk2MzwvSW5mbG93VmFsPg0KICAgIDxEaXNwVmFsPjEsOTYzIDwvRGlzcFZhbD4NCiAgICA8TGFzdFVwZFRpbWU+MjAyNS8wNy8yOCAxNToyNzoyMjwvTGFzdFVwZFRpbWU+DQogICAgPFdvcmtzaGVldE5NPkNG44CQSUZSU+OAkSA8L1dvcmtzaGVldE5NPg0KICAgIDxMaW5rQ2VsbEFkZHJlc3NBMT5SMjA8L0xpbmtDZWxsQWRkcmVzc0ExPg0KICAgIDxMaW5rQ2VsbEFkZHJlc3NSMUMxPlIyM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5M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zPC9JdGVtSWQ+DQogICAgPERpc3BJdGVtSWQ+SzYxMDIwMTAwPC9EaXNwSXRlbUlkPg0KICAgIDxDb2xJZD5SMzAxMDAwMDAjPC9Db2xJZD4NCiAgICA8VGVtQXhpc1R5cD4xMDAwMDA8L1RlbUF4aXNUeXA+DQogICAgPE1lbnVObT7pgKPntZBDRuioiOeul+abuDwvTWVudU5tPg0KICAgIDxJdGVtTm0+5Yip5oGv44Gu5Y+X5Y+W6aGNPC9JdGVtTm0+DQogICAgPENvbE5tPuW9k+acn+mHkemhjTwvQ29sTm0+DQogICAgPE9yaWdpbmFsVmFsPjEsOTYzLDAyMSwwMDA8L09yaWdpbmFsVmFsPg0KICAgIDxMYXN0TnVtVmFsPjEsOTYzPC9MYXN0TnVtVmFsPg0KICAgIDxSYXdMaW5rVmFsPjEsOTYz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90" Error="">PD94bWwgdmVyc2lvbj0iMS4wIiBlbmNvZGluZz0idXRmLTgiPz4NCjxMaW5rSW5mb0V4Y2VsIHhtbG5zOnhzaT0iaHR0cDovL3d3dy53My5vcmcvMjAwMS9YTUxTY2hlbWEtaW5zdGFuY2UiIHhtbG5zOnhzZD0iaHR0cDovL3d3dy53My5vcmcvMjAwMS9YTUxTY2hlbWEiPg0KICA8TGlua0luZm9Db3JlPg0KICAgIDxMaW5rSWQ+OTkwPC9MaW5rSWQ+DQogICAgPEluZmxvd1ZhbD4xOSw1ODc8L0luZmxvd1ZhbD4NCiAgICA8RGlzcFZhbD4xOSw1ODcgPC9EaXNwVmFsPg0KICAgIDxMYXN0VXBkVGltZT4yMDI1LzA3LzI4IDE1OjI3OjIyPC9MYXN0VXBkVGltZT4NCiAgICA8V29ya3NoZWV0Tk0+Q0bjgJBJRlJT44CRIDwvV29ya3NoZWV0Tk0+DQogICAgPExpbmtDZWxsQWRkcmVzc0ExPlIyMTwvTGlua0NlbGxBZGRyZXNzQTE+DQogICAgPExpbmtDZWxsQWRkcmVzc1IxQzE+UjI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Q8L0l0ZW1JZD4NCiAgICA8RGlzcEl0ZW1JZD5LNjEwMjAyMDA8L0Rpc3BJdGVtSWQ+DQogICAgPENvbElkPlIzMDEwMDAwMCM8L0NvbElkPg0KICAgIDxUZW1BeGlzVHlwPjEwMDAwMDwvVGVtQXhpc1R5cD4NCiAgICA8TWVudU5tPumAo+e1kENG6KiI566X5pu4PC9NZW51Tm0+DQogICAgPEl0ZW1ObT7phY3lvZPph5Hjga7lj5flj5bpoY08L0l0ZW1ObT4NCiAgICA8Q29sTm0+5b2T5pyf6YeR6aGNPC9Db2xObT4NCiAgICA8T3JpZ2luYWxWYWw+MTksNTg3LDk2NiwwMDA8L09yaWdpbmFsVmFsPg0KICAgIDxMYXN0TnVtVmFsPjE5LDU4NzwvTGFzdE51bVZhbD4NCiAgICA8UmF3TGlua1ZhbD4xOSw1ODc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1" Error="">PD94bWwgdmVyc2lvbj0iMS4wIiBlbmNvZGluZz0idXRmLTgiPz4NCjxMaW5rSW5mb0V4Y2VsIHhtbG5zOnhzaT0iaHR0cDovL3d3dy53My5vcmcvMjAwMS9YTUxTY2hlbWEtaW5zdGFuY2UiIHhtbG5zOnhzZD0iaHR0cDovL3d3dy53My5vcmcvMjAwMS9YTUxTY2hlbWEiPg0KICA8TGlua0luZm9Db3JlPg0KICAgIDxMaW5rSWQ+OTkxPC9MaW5rSWQ+DQogICAgPEluZmxvd1ZhbD4tNiwzNzg8L0luZmxvd1ZhbD4NCiAgICA8RGlzcFZhbD7ilrIgNiwzNzggPC9EaXNwVmFsPg0KICAgIDxMYXN0VXBkVGltZT4yMDI1LzA3LzI4IDE1OjI3OjIyPC9MYXN0VXBkVGltZT4NCiAgICA8V29ya3NoZWV0Tk0+Q0bjgJBJRlJT44CRIDwvV29ya3NoZWV0Tk0+DQogICAgPExpbmtDZWxsQWRkcmVzc0ExPlIyMjwvTGlua0NlbGxBZGRyZXNzQTE+DQogICAgPExpbmtDZWxsQWRkcmVzc1IxQzE+UjIy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1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U8L0l0ZW1JZD4NCiAgICA8RGlzcEl0ZW1JZD5LNjEwMjAzMDA8L0Rpc3BJdGVtSWQ+DQogICAgPENvbElkPlIzMDEwMDAwMCM8L0NvbElkPg0KICAgIDxUZW1BeGlzVHlwPjEwMDAwMDwvVGVtQXhpc1R5cD4NCiAgICA8TWVudU5tPumAo+e1kENG6KiI566X5pu4PC9NZW51Tm0+DQogICAgPEl0ZW1ObT7liKnmga/jga7mlK/miZXpoY08L0l0ZW1ObT4NCiAgICA8Q29sTm0+5b2T5pyf6YeR6aGNPC9Db2xObT4NCiAgICA8T3JpZ2luYWxWYWw+LTYsMzc4LDkwOCwwMDA8L09yaWdpbmFsVmFsPg0KICAgIDxMYXN0TnVtVmFsPi02LDM3ODwvTGFzdE51bVZhbD4NCiAgICA8UmF3TGlua1ZhbD4tNiwzNzg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2" Error="">PD94bWwgdmVyc2lvbj0iMS4wIiBlbmNvZGluZz0idXRmLTgiPz4NCjxMaW5rSW5mb0V4Y2VsIHhtbG5zOnhzaT0iaHR0cDovL3d3dy53My5vcmcvMjAwMS9YTUxTY2hlbWEtaW5zdGFuY2UiIHhtbG5zOnhzZD0iaHR0cDovL3d3dy53My5vcmcvMjAwMS9YTUxTY2hlbWEiPg0KICA8TGlua0luZm9Db3JlPg0KICAgIDxMaW5rSWQ+OTkyPC9MaW5rSWQ+DQogICAgPEluZmxvd1ZhbD4tOCw1MTU8L0luZmxvd1ZhbD4NCiAgICA8RGlzcFZhbD7ilrIgOCw1MTUgPC9EaXNwVmFsPg0KICAgIDxMYXN0VXBkVGltZT4yMDI1LzA3LzI4IDE1OjI3OjIyPC9MYXN0VXBkVGltZT4NCiAgICA8V29ya3NoZWV0Tk0+Q0bjgJBJRlJT44CRIDwvV29ya3NoZWV0Tk0+DQogICAgPExpbmtDZWxsQWRkcmVzc0ExPlIyMzwvTGlua0NlbGxBZGRyZXNzQTE+DQogICAgPExpbmtDZWxsQWRkcmVzc1IxQzE+UjIz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2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Y8L0l0ZW1JZD4NCiAgICA8RGlzcEl0ZW1JZD5LNjEwMjA0MDA8L0Rpc3BJdGVtSWQ+DQogICAgPENvbElkPlIzMDEwMDAwMCM8L0NvbElkPg0KICAgIDxUZW1BeGlzVHlwPjEwMDAwMDwvVGVtQXhpc1R5cD4NCiAgICA8TWVudU5tPumAo+e1kENG6KiI566X5pu4PC9NZW51Tm0+DQogICAgPEl0ZW1ObT7ms5XkurrmiYDlvpfnqI7jga7mlK/miZXpoY08L0l0ZW1ObT4NCiAgICA8Q29sTm0+5b2T5pyf6YeR6aGNPC9Db2xObT4NCiAgICA8T3JpZ2luYWxWYWw+LTgsNTE1LDUzNSwwMDA8L09yaWdpbmFsVmFsPg0KICAgIDxMYXN0TnVtVmFsPi04LDUxNTwvTGFzdE51bVZhbD4NCiAgICA8UmF3TGlua1ZhbD4tOCw1MTU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3" Error="">PD94bWwgdmVyc2lvbj0iMS4wIiBlbmNvZGluZz0idXRmLTgiPz4NCjxMaW5rSW5mb0V4Y2VsIHhtbG5zOnhzaT0iaHR0cDovL3d3dy53My5vcmcvMjAwMS9YTUxTY2hlbWEtaW5zdGFuY2UiIHhtbG5zOnhzZD0iaHR0cDovL3d3dy53My5vcmcvMjAwMS9YTUxTY2hlbWEiPg0KICA8TGlua0luZm9Db3JlPg0KICAgIDxMaW5rSWQ+OTkzPC9MaW5rSWQ+DQogICAgPEluZmxvd1ZhbD4tNzI2PC9JbmZsb3dWYWw+DQogICAgPERpc3BWYWw+4payIDcyNiA8L0Rpc3BWYWw+DQogICAgPExhc3RVcGRUaW1lPjIwMjUvMDcvMjggMTU6Mjc6MjI8L0xhc3RVcGRUaW1lPg0KICAgIDxXb3Jrc2hlZXROTT5DRuOAkElGUlPjgJEgPC9Xb3Jrc2hlZXROTT4NCiAgICA8TGlua0NlbGxBZGRyZXNzQTE+UjI0PC9MaW5rQ2VsbEFkZHJlc3NBMT4NCiAgICA8TGlua0NlbGxBZGRyZXNzUjFDMT5SMjR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MTBa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FowMDAwIzwvSXRlbUlkPg0KICAgIDxEaXNwSXRlbUlkPks2MTBaMDAwMDA8L0Rpc3BJdGVtSWQ+DQogICAgPENvbElkPlIzMDEwMDAwMCM8L0NvbElkPg0KICAgIDxUZW1BeGlzVHlwPjEwMDAwMDwvVGVtQXhpc1R5cD4NCiAgICA8TWVudU5tPumAo+e1kENG6KiI566X5pu4PC9NZW51Tm0+DQogICAgPEl0ZW1ObT7llrbmpa3mtLvli5Xjgavjgojjgovjgq3jg6Pjg4Pjgrfjg6Xjg7vjg5Xjg63jg7w8L0l0ZW1ObT4NCiAgICA8Q29sTm0+5b2T5pyf6YeR6aGNPC9Db2xObT4NCiAgICA8T3JpZ2luYWxWYWw+LTcyNiw0MTUsMDAwPC9PcmlnaW5hbFZhbD4NCiAgICA8TGFzdE51bVZhbD4tNzI2PC9MYXN0TnVtVmFsPg0KICAgIDxSYXdMaW5rVmFsPi03MjY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4" Error="">PD94bWwgdmVyc2lvbj0iMS4wIiBlbmNvZGluZz0idXRmLTgiPz4NCjxMaW5rSW5mb0V4Y2VsIHhtbG5zOnhzaT0iaHR0cDovL3d3dy53My5vcmcvMjAwMS9YTUxTY2hlbWEtaW5zdGFuY2UiIHhtbG5zOnhzZD0iaHR0cDovL3d3dy53My5vcmcvMjAwMS9YTUxTY2hlbWEiPg0KICA8TGlua0luZm9Db3JlPg0KICAgIDxMaW5rSWQ+OTk0PC9MaW5rSWQ+DQogICAgPEluZmxvd1ZhbD4tOCw2NzI8L0luZmxvd1ZhbD4NCiAgICA8RGlzcFZhbD7ilrIgOCw2NzIgPC9EaXNwVmFsPg0KICAgIDxMYXN0VXBkVGltZT4yMDI1LzA3LzI4IDE1OjI3OjIyPC9MYXN0VXBkVGltZT4NCiAgICA8V29ya3NoZWV0Tk0+Q0bjgJBJRlJT44CRIDwvV29ya3NoZWV0Tk0+DQogICAgPExpbmtDZWxsQWRkcmVzc0ExPlIyNjwvTGlua0NlbGxBZGRyZXNzQTE+DQogICAgPExpbmtDZWxsQWRkcmVzc1IxQzE+UjI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3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c8L0l0ZW1JZD4NCiAgICA8RGlzcEl0ZW1JZD5LNjIwMDEwMDA8L0Rpc3BJdGVtSWQ+DQogICAgPENvbElkPlIzMDEwMDAwMCM8L0NvbElkPg0KICAgIDxUZW1BeGlzVHlwPjEwMDAwMDwvVGVtQXhpc1R5cD4NCiAgICA8TWVudU5tPumAo+e1kENG6KiI566X5pu4PC9NZW51Tm0+DQogICAgPEl0ZW1ObT7mnInlvaLlm7rlrpros4fnlKPjga7lj5blvpfjgavjgojjgovmlK/lh7o8L0l0ZW1ObT4NCiAgICA8Q29sTm0+5b2T5pyf6YeR6aGNPC9Db2xObT4NCiAgICA8T3JpZ2luYWxWYWw+LTgsNjcyLDExMiwwMDA8L09yaWdpbmFsVmFsPg0KICAgIDxMYXN0TnVtVmFsPi04LDY3MjwvTGFzdE51bVZhbD4NCiAgICA8UmF3TGlua1ZhbD4tOCw2NzI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5" Error="">PD94bWwgdmVyc2lvbj0iMS4wIiBlbmNvZGluZz0idXRmLTgiPz4NCjxMaW5rSW5mb0V4Y2VsIHhtbG5zOnhzaT0iaHR0cDovL3d3dy53My5vcmcvMjAwMS9YTUxTY2hlbWEtaW5zdGFuY2UiIHhtbG5zOnhzZD0iaHR0cDovL3d3dy53My5vcmcvMjAwMS9YTUxTY2hlbWEiPg0KICA8TGlua0luZm9Db3JlPg0KICAgIDxMaW5rSWQ+OTk1PC9MaW5rSWQ+DQogICAgPEluZmxvd1ZhbD41MTk8L0luZmxvd1ZhbD4NCiAgICA8RGlzcFZhbD41MTkgPC9EaXNwVmFsPg0KICAgIDxMYXN0VXBkVGltZT4yMDI1LzA3LzI4IDE1OjI3OjIyPC9MYXN0VXBkVGltZT4NCiAgICA8V29ya3NoZWV0Tk0+Q0bjgJBJRlJT44CRIDwvV29ya3NoZWV0Tk0+DQogICAgPExpbmtDZWxsQWRkcmVzc0ExPlIyNzwvTGlua0NlbGxBZGRyZXNzQTE+DQogICAgPExpbmtDZWxsQWRkcmVzc1IxQzE+UjI3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4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g8L0l0ZW1JZD4NCiAgICA8RGlzcEl0ZW1JZD5LNjIwMDIwMDA8L0Rpc3BJdGVtSWQ+DQogICAgPENvbElkPlIzMDEwMDAwMCM8L0NvbElkPg0KICAgIDxUZW1BeGlzVHlwPjEwMDAwMDwvVGVtQXhpc1R5cD4NCiAgICA8TWVudU5tPumAo+e1kENG6KiI566X5pu4PC9NZW51Tm0+DQogICAgPEl0ZW1ObT7mnInlvaLlm7rlrpros4fnlKPjga7lo7LljbTjgavjgojjgovlj47lhaU8L0l0ZW1ObT4NCiAgICA8Q29sTm0+5b2T5pyf6YeR6aGNPC9Db2xObT4NCiAgICA8T3JpZ2luYWxWYWw+NTE5LDUwMCwwMDA8L09yaWdpbmFsVmFsPg0KICAgIDxMYXN0TnVtVmFsPjUxOTwvTGFzdE51bVZhbD4NCiAgICA8UmF3TGlua1ZhbD41MTk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6" Error="">PD94bWwgdmVyc2lvbj0iMS4wIiBlbmNvZGluZz0idXRmLTgiPz4NCjxMaW5rSW5mb0V4Y2VsIHhtbG5zOnhzaT0iaHR0cDovL3d3dy53My5vcmcvMjAwMS9YTUxTY2hlbWEtaW5zdGFuY2UiIHhtbG5zOnhzZD0iaHR0cDovL3d3dy53My5vcmcvMjAwMS9YTUxTY2hlbWEiPg0KICA8TGlua0luZm9Db3JlPg0KICAgIDxMaW5rSWQ+OTk2PC9MaW5rSWQ+DQogICAgPEluZmxvd1ZhbD4tMSwyNTk8L0luZmxvd1ZhbD4NCiAgICA8RGlzcFZhbD7ilrIgMSwyNTkgPC9EaXNwVmFsPg0KICAgIDxMYXN0VXBkVGltZT4yMDI1LzA3LzI4IDE1OjI3OjIyPC9MYXN0VXBkVGltZT4NCiAgICA8V29ya3NoZWV0Tk0+Q0bjgJBJRlJT44CRIDwvV29ya3NoZWV0Tk0+DQogICAgPExpbmtDZWxsQWRkcmVzc0ExPlIyODwvTGlua0NlbGxBZGRyZXNzQTE+DQogICAgPExpbmtDZWxsQWRkcmVzc1IxQzE+UjI4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5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k8L0l0ZW1JZD4NCiAgICA8RGlzcEl0ZW1JZD5LNjIwMDMwMDA8L0Rpc3BJdGVtSWQ+DQogICAgPENvbElkPlIzMDEwMDAwMCM8L0NvbElkPg0KICAgIDxUZW1BeGlzVHlwPjEwMDAwMDwvVGVtQXhpc1R5cD4NCiAgICA8TWVudU5tPumAo+e1kENG6KiI566X5pu4PC9NZW51Tm0+DQogICAgPEl0ZW1ObT7nhKHlvaLos4fnlKPjga7lj5blvpfjgavjgojjgovmlK/lh7o8L0l0ZW1ObT4NCiAgICA8Q29sTm0+5b2T5pyf6YeR6aGNPC9Db2xObT4NCiAgICA8T3JpZ2luYWxWYWw+LTEsMjU5LDAwNCwwMDA8L09yaWdpbmFsVmFsPg0KICAgIDxMYXN0TnVtVmFsPi0xLDI1OTwvTGFzdE51bVZhbD4NCiAgICA8UmF3TGlua1ZhbD4tMSwyNTk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7" Error="">PD94bWwgdmVyc2lvbj0iMS4wIiBlbmNvZGluZz0idXRmLTgiPz4NCjxMaW5rSW5mb0V4Y2VsIHhtbG5zOnhzaT0iaHR0cDovL3d3dy53My5vcmcvMjAwMS9YTUxTY2hlbWEtaW5zdGFuY2UiIHhtbG5zOnhzZD0iaHR0cDovL3d3dy53My5vcmcvMjAwMS9YTUxTY2hlbWEiPg0KICA8TGlua0luZm9Db3JlPg0KICAgIDxMaW5rSWQ+OTk3PC9MaW5rSWQ+DQogICAgPEluZmxvd1ZhbD4tNDI4PC9JbmZsb3dWYWw+DQogICAgPERpc3BWYWw+4payIDQyOCA8L0Rpc3BWYWw+DQogICAgPExhc3RVcGRUaW1lPjIwMjUvMDcvMjggMTU6Mjc6MjI8L0xhc3RVcGRUaW1lPg0KICAgIDxXb3Jrc2hlZXROTT5DRuOAkElGUlPjgJEgPC9Xb3Jrc2hlZXROTT4NCiAgICA8TGlua0NlbGxBZGRyZXNzQTE+UjI5PC9MaW5rQ2VsbEFkZHJlc3NBMT4NCiAgICA8TGlua0NlbGxBZGRyZXNzUjFDMT5SMj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DA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MDwvSXRlbUlkPg0KICAgIDxEaXNwSXRlbUlkPks2MjAwNDAwMDwvRGlzcEl0ZW1JZD4NCiAgICA8Q29sSWQ+UjMwMTAwMDAwIzwvQ29sSWQ+DQogICAgPFRlbUF4aXNUeXA+MTAwMDAwPC9UZW1BeGlzVHlwPg0KICAgIDxNZW51Tm0+6YCj57WQQ0boqIjnrpfmm7g8L01lbnVObT4NCiAgICA8SXRlbU5tPuefreacn+iyuOS7mOmHkeOBruWil+a4myjilrPjga/lopfliqApPC9JdGVtTm0+DQogICAgPENvbE5tPuW9k+acn+mHkemhjTwvQ29sTm0+DQogICAgPE9yaWdpbmFsVmFsPi00MjgsMzY4LDAwMDwvT3JpZ2luYWxWYWw+DQogICAgPExhc3ROdW1WYWw+LTQyODwvTGFzdE51bVZhbD4NCiAgICA8UmF3TGlua1ZhbD4tNDI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98" Error="">PD94bWwgdmVyc2lvbj0iMS4wIiBlbmNvZGluZz0idXRmLTgiPz4NCjxMaW5rSW5mb0V4Y2VsIHhtbG5zOnhzaT0iaHR0cDovL3d3dy53My5vcmcvMjAwMS9YTUxTY2hlbWEtaW5zdGFuY2UiIHhtbG5zOnhzZD0iaHR0cDovL3d3dy53My5vcmcvMjAwMS9YTUxTY2hlbWEiPg0KICA8TGlua0luZm9Db3JlPg0KICAgIDxMaW5rSWQ+OTk4PC9MaW5rSWQ+DQogICAgPEluZmxvd1ZhbD4tNDUzPC9JbmZsb3dWYWw+DQogICAgPERpc3BWYWw+4payIDQ1MyA8L0Rpc3BWYWw+DQogICAgPExhc3RVcGRUaW1lPjIwMjUvMDcvMjggMTU6Mjc6MjI8L0xhc3RVcGRUaW1lPg0KICAgIDxXb3Jrc2hlZXROTT5DRuOAkElGUlPjgJEgPC9Xb3Jrc2hlZXROTT4NCiAgICA8TGlua0NlbGxBZGRyZXNzQTE+UjMwPC9MaW5rQ2VsbEFkZHJlc3NBMT4NCiAgICA8TGlua0NlbGxBZGRyZXNzUjFDMT5SMzB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DE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MTwvSXRlbUlkPg0KICAgIDxEaXNwSXRlbUlkPks2MjAwNTAwMDwvRGlzcEl0ZW1JZD4NCiAgICA8Q29sSWQ+UjMwMTAwMDAwIzwvQ29sSWQ+DQogICAgPFRlbUF4aXNUeXA+MTAwMDAwPC9UZW1BeGlzVHlwPg0KICAgIDxNZW51Tm0+6YCj57WQQ0boqIjnrpfmm7g8L01lbnVObT4NCiAgICA8SXRlbU5tPumVt+acn+iyuOS7mOOBkeOBq+OCiOOCi+aUr+WHujwvSXRlbU5tPg0KICAgIDxDb2xObT7lvZPmnJ/ph5HpoY08L0NvbE5tPg0KICAgIDxPcmlnaW5hbFZhbD4tNDUzLDY5MSwwMDA8L09yaWdpbmFsVmFsPg0KICAgIDxMYXN0TnVtVmFsPi00NTM8L0xhc3ROdW1WYWw+DQogICAgPFJhd0xpbmtWYWw+LTQ1M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99" Error="">PD94bWwgdmVyc2lvbj0iMS4wIiBlbmNvZGluZz0idXRmLTgiPz4NCjxMaW5rSW5mb0V4Y2VsIHhtbG5zOnhzaT0iaHR0cDovL3d3dy53My5vcmcvMjAwMS9YTUxTY2hlbWEtaW5zdGFuY2UiIHhtbG5zOnhzZD0iaHR0cDovL3d3dy53My5vcmcvMjAwMS9YTUxTY2hlbWEiPg0KICA8TGlua0luZm9Db3JlPg0KICAgIDxMaW5rSWQ+OTk5PC9MaW5rSWQ+DQogICAgPEluZmxvd1ZhbD41MjM8L0luZmxvd1ZhbD4NCiAgICA8RGlzcFZhbD41MjMgPC9EaXNwVmFsPg0KICAgIDxMYXN0VXBkVGltZT4yMDI1LzA3LzI4IDE1OjI3OjIyPC9MYXN0VXBkVGltZT4NCiAgICA8V29ya3NoZWV0Tk0+Q0bjgJBJRlJT44CRIDwvV29ya3NoZWV0Tk0+DQogICAgPExpbmtDZWxsQWRkcmVzc0ExPlIzMTwvTGlua0NlbGxBZGRyZXNzQTE+DQogICAgPExpbmtDZWxsQWRkcmVzc1IxQzE+UjM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y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I8L0l0ZW1JZD4NCiAgICA8RGlzcEl0ZW1JZD5LNjIwMDYwMDA8L0Rpc3BJdGVtSWQ+DQogICAgPENvbElkPlIzMDEwMDAwMCM8L0NvbElkPg0KICAgIDxUZW1BeGlzVHlwPjEwMDAwMDwvVGVtQXhpc1R5cD4NCiAgICA8TWVudU5tPumAo+e1kENG6KiI566X5pu4PC9NZW51Tm0+DQogICAgPEl0ZW1ObT7plbfmnJ/osrjku5jph5Hjga7lm57lj47jgavjgojjgovlj47lhaU8L0l0ZW1ObT4NCiAgICA8Q29sTm0+5b2T5pyf6YeR6aGNPC9Db2xObT4NCiAgICA8T3JpZ2luYWxWYWw+NTIzLDc5MSwwMDA8L09yaWdpbmFsVmFsPg0KICAgIDxMYXN0TnVtVmFsPjUyMzwvTGFzdE51bVZhbD4NCiAgICA8UmF3TGlua1ZhbD41Mj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0" Error="">PD94bWwgdmVyc2lvbj0iMS4wIiBlbmNvZGluZz0idXRmLTgiPz4NCjxMaW5rSW5mb0V4Y2VsIHhtbG5zOnhzaT0iaHR0cDovL3d3dy53My5vcmcvMjAwMS9YTUxTY2hlbWEtaW5zdGFuY2UiIHhtbG5zOnhzZD0iaHR0cDovL3d3dy53My5vcmcvMjAwMS9YTUxTY2hlbWEiPg0KICA8TGlua0luZm9Db3JlPg0KICAgIDxMaW5rSWQ+MTAwMDwvTGlua0lkPg0KICAgIDxJbmZsb3dWYWw+LTQ5LDExMzwvSW5mbG93VmFsPg0KICAgIDxEaXNwVmFsPuKWsiA0OSwxMTMgPC9EaXNwVmFsPg0KICAgIDxMYXN0VXBkVGltZT4yMDI1LzA3LzI4IDE1OjI3OjIyPC9MYXN0VXBkVGltZT4NCiAgICA8V29ya3NoZWV0Tk0+Q0bjgJBJRlJT44CRIDwvV29ya3NoZWV0Tk0+DQogICAgPExpbmtDZWxsQWRkcmVzc0ExPlIzMjwvTGlua0NlbGxBZGRyZXNzQTE+DQogICAgPExpbmtDZWxsQWRkcmVzc1IxQzE+UjMy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z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M8L0l0ZW1JZD4NCiAgICA8RGlzcEl0ZW1JZD5LNjIwMDcwMDA8L0Rpc3BJdGVtSWQ+DQogICAgPENvbElkPlIzMDEwMDAwMCM8L0NvbElkPg0KICAgIDxUZW1BeGlzVHlwPjEwMDAwMDwvVGVtQXhpc1R5cD4NCiAgICA8TWVudU5tPumAo+e1kENG6KiI566X5pu4PC9NZW51Tm0+DQogICAgPEl0ZW1ObT7lrZDkvJrnpL7jga7lj5blvpfjgavjgojjgovlj47mlK8o4paz44Gv5pSv5Ye6KTwvSXRlbU5tPg0KICAgIDxDb2xObT7lvZPmnJ/ph5HpoY08L0NvbE5tPg0KICAgIDxPcmlnaW5hbFZhbD4tNDksMTEzLDAxNSwwMDA8L09yaWdpbmFsVmFsPg0KICAgIDxMYXN0TnVtVmFsPi00OSwxMTM8L0xhc3ROdW1WYWw+DQogICAgPFJhd0xpbmtWYWw+LTQ5LDExM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01" Error="">PD94bWwgdmVyc2lvbj0iMS4wIiBlbmNvZGluZz0idXRmLTgiPz4NCjxMaW5rSW5mb0V4Y2VsIHhtbG5zOnhzaT0iaHR0cDovL3d3dy53My5vcmcvMjAwMS9YTUxTY2hlbWEtaW5zdGFuY2UiIHhtbG5zOnhzZD0iaHR0cDovL3d3dy53My5vcmcvMjAwMS9YTUxTY2hlbWEiPg0KICA8TGlua0luZm9Db3JlPg0KICAgIDxMaW5rSWQ+MTAwMTwvTGlua0lkPg0KICAgIDxJbmZsb3dWYWw+MjE2PC9JbmZsb3dWYWw+DQogICAgPERpc3BWYWw+MjE2IDwvRGlzcFZhbD4NCiAgICA8TGFzdFVwZFRpbWU+MjAyNS8wNy8yOCAxNToyNzoyMjwvTGFzdFVwZFRpbWU+DQogICAgPFdvcmtzaGVldE5NPkNG44CQSUZSU+OAkSA8L1dvcmtzaGVldE5NPg0KICAgIDxMaW5rQ2VsbEFkZHJlc3NBMT5SMzM8L0xpbmtDZWxsQWRkcmVzc0ExPg0KICAgIDxMaW5rQ2VsbEFkZHJlc3NSMUMxPlIzM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wN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0PC9JdGVtSWQ+DQogICAgPERpc3BJdGVtSWQ+SzYyMDA4MDAwPC9EaXNwSXRlbUlkPg0KICAgIDxDb2xJZD5SMzAxMDAwMDAjPC9Db2xJZD4NCiAgICA8VGVtQXhpc1R5cD4xMDAwMDA8L1RlbUF4aXNUeXA+DQogICAgPE1lbnVObT7pgKPntZBDRuioiOeul+abuDwvTWVudU5tPg0KICAgIDxJdGVtTm0+5a2Q5Lya56S+44Gu5aOy5Y2044Gr44KI44KL5Y+O5pSvKOKWs+OBr+aUr+WHuik8L0l0ZW1ObT4NCiAgICA8Q29sTm0+5b2T5pyf6YeR6aGNPC9Db2xObT4NCiAgICA8T3JpZ2luYWxWYWw+MjE2LDE0NiwwMDA8L09yaWdpbmFsVmFsPg0KICAgIDxMYXN0TnVtVmFsPjIxNjwvTGFzdE51bVZhbD4NCiAgICA8UmF3TGlua1ZhbD4yMTY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2" Error="">PD94bWwgdmVyc2lvbj0iMS4wIiBlbmNvZGluZz0idXRmLTgiPz4NCjxMaW5rSW5mb0V4Y2VsIHhtbG5zOnhzaT0iaHR0cDovL3d3dy53My5vcmcvMjAwMS9YTUxTY2hlbWEtaW5zdGFuY2UiIHhtbG5zOnhzZD0iaHR0cDovL3d3dy53My5vcmcvMjAwMS9YTUxTY2hlbWEiPg0KICA8TGlua0luZm9Db3JlPg0KICAgIDxMaW5rSWQ+MTAwMjwvTGlua0lkPg0KICAgIDxJbmZsb3dWYWw+LTEsNjA5PC9JbmZsb3dWYWw+DQogICAgPERpc3BWYWw+4payIDEsNjA5IDwvRGlzcFZhbD4NCiAgICA8TGFzdFVwZFRpbWU+MjAyNS8wNy8yOCAxNToyNzoyMjwvTGFzdFVwZFRpbWU+DQogICAgPFdvcmtzaGVldE5NPkNG44CQSUZSU+OAkSA8L1dvcmtzaGVldE5NPg0KICAgIDxMaW5rQ2VsbEFkZHJlc3NBMT5SMzQ8L0xpbmtDZWxsQWRkcmVzc0ExPg0KICAgIDxMaW5rQ2VsbEFkZHJlc3NSMUMxPlIz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w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1PC9JdGVtSWQ+DQogICAgPERpc3BJdGVtSWQ+SzYyMDA5MDAwPC9EaXNwSXRlbUlkPg0KICAgIDxDb2xJZD5SMzAxMDAwMDAjPC9Db2xJZD4NCiAgICA8VGVtQXhpc1R5cD4xMDAwMDA8L1RlbUF4aXNUeXA+DQogICAgPE1lbnVObT7pgKPntZBDRuioiOeul+abuDwvTWVudU5tPg0KICAgIDxJdGVtTm0+5oqV6LOH44Gu5Y+W5b6X44Gr44KI44KL5pSv5Ye6PC9JdGVtTm0+DQogICAgPENvbE5tPuW9k+acn+mHkemhjTwvQ29sTm0+DQogICAgPE9yaWdpbmFsVmFsPi0xLDYwOSw2MTEsMDAwPC9PcmlnaW5hbFZhbD4NCiAgICA8TGFzdE51bVZhbD4tMSw2MDk8L0xhc3ROdW1WYWw+DQogICAgPFJhd0xpbmtWYWw+LTEsNjA5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03" Error="">PD94bWwgdmVyc2lvbj0iMS4wIiBlbmNvZGluZz0idXRmLTgiPz4NCjxMaW5rSW5mb0V4Y2VsIHhtbG5zOnhzaT0iaHR0cDovL3d3dy53My5vcmcvMjAwMS9YTUxTY2hlbWEtaW5zdGFuY2UiIHhtbG5zOnhzZD0iaHR0cDovL3d3dy53My5vcmcvMjAwMS9YTUxTY2hlbWEiPg0KICA8TGlua0luZm9Db3JlPg0KICAgIDxMaW5rSWQ+MTAwMzwvTGlua0lkPg0KICAgIDxJbmZsb3dWYWw+NCw0Mzk8L0luZmxvd1ZhbD4NCiAgICA8RGlzcFZhbD40LDQzOSA8L0Rpc3BWYWw+DQogICAgPExhc3RVcGRUaW1lPjIwMjUvMDcvMjggMTU6Mjc6MjI8L0xhc3RVcGRUaW1lPg0KICAgIDxXb3Jrc2hlZXROTT5DRuOAkElGUlPjgJEgPC9Xb3Jrc2hlZXROTT4NCiAgICA8TGlua0NlbGxBZGRyZXNzQTE+UjM1PC9MaW5rQ2VsbEFkZHJlc3NBMT4NCiAgICA8TGlua0NlbGxBZGRyZXNzUjFDMT5SMz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DY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jwvSXRlbUlkPg0KICAgIDxEaXNwSXRlbUlkPks2MjAxMDAwMDwvRGlzcEl0ZW1JZD4NCiAgICA8Q29sSWQ+UjMwMTAwMDAwIzwvQ29sSWQ+DQogICAgPFRlbUF4aXNUeXA+MTAwMDAwPC9UZW1BeGlzVHlwPg0KICAgIDxNZW51Tm0+6YCj57WQQ0boqIjnrpfmm7g8L01lbnVObT4NCiAgICA8SXRlbU5tPuaKleizh+OBruWjsuWNtOOBq+OCiOOCi+WPjuWFpTwvSXRlbU5tPg0KICAgIDxDb2xObT7lvZPmnJ/ph5HpoY08L0NvbE5tPg0KICAgIDxPcmlnaW5hbFZhbD40LDQzOSw5NjAsMDAwPC9PcmlnaW5hbFZhbD4NCiAgICA8TGFzdE51bVZhbD40LDQzOTwvTGFzdE51bVZhbD4NCiAgICA8UmF3TGlua1ZhbD40LDQzOT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04" Error="">PD94bWwgdmVyc2lvbj0iMS4wIiBlbmNvZGluZz0idXRmLTgiPz4NCjxMaW5rSW5mb0V4Y2VsIHhtbG5zOnhzaT0iaHR0cDovL3d3dy53My5vcmcvMjAwMS9YTUxTY2hlbWEtaW5zdGFuY2UiIHhtbG5zOnhzZD0iaHR0cDovL3d3dy53My5vcmcvMjAwMS9YTUxTY2hlbWEiPg0KICA8TGlua0luZm9Db3JlPg0KICAgIDxMaW5rSWQ+MTAwNDwvTGlua0lkPg0KICAgIDxJbmZsb3dWYWw+MSw0MDM8L0luZmxvd1ZhbD4NCiAgICA8RGlzcFZhbD4xLDQwMyA8L0Rpc3BWYWw+DQogICAgPExhc3RVcGRUaW1lPjIwMjUvMDcvMjggMTU6Mjc6MjI8L0xhc3RVcGRUaW1lPg0KICAgIDxXb3Jrc2hlZXROTT5DRuOAkElGUlPjgJEgPC9Xb3Jrc2hlZXROTT4NCiAgICA8TGlua0NlbGxBZGRyZXNzQTE+UjM2PC9MaW5rQ2VsbEFkZHJlc3NBMT4NCiAgICA8TGlua0NlbGxBZGRyZXNzUjFDMT5SMzZ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MjBB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yMEEwMDAwIzwvSXRlbUlkPg0KICAgIDxEaXNwSXRlbUlkPks2MjBBMDAwMDA8L0Rpc3BJdGVtSWQ+DQogICAgPENvbElkPlIzMDEwMDAwMCM8L0NvbElkPg0KICAgIDxUZW1BeGlzVHlwPjEwMDAwMDwvVGVtQXhpc1R5cD4NCiAgICA8TWVudU5tPumAo+e1kENG6KiI566X5pu4PC9NZW51Tm0+DQogICAgPEl0ZW1ObT7jgZ3jga7ku5Y8L0l0ZW1ObT4NCiAgICA8Q29sTm0+5b2T5pyf6YeR6aGNPC9Db2xObT4NCiAgICA8T3JpZ2luYWxWYWw+MSw0MDMsMjczLDAwMDwvT3JpZ2luYWxWYWw+DQogICAgPExhc3ROdW1WYWw+MSw0MDM8L0xhc3ROdW1WYWw+DQogICAgPFJhd0xpbmtWYWw+MSw0MD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5" Error="">PD94bWwgdmVyc2lvbj0iMS4wIiBlbmNvZGluZz0idXRmLTgiPz4NCjxMaW5rSW5mb0V4Y2VsIHhtbG5zOnhzaT0iaHR0cDovL3d3dy53My5vcmcvMjAwMS9YTUxTY2hlbWEtaW5zdGFuY2UiIHhtbG5zOnhzZD0iaHR0cDovL3d3dy53My5vcmcvMjAwMS9YTUxTY2hlbWEiPg0KICA8TGlua0luZm9Db3JlPg0KICAgIDxMaW5rSWQ+MTAwNTwvTGlua0lkPg0KICAgIDxJbmZsb3dWYWw+LTU0LDQzMzwvSW5mbG93VmFsPg0KICAgIDxEaXNwVmFsPuKWsiA1NCw0MzMgPC9EaXNwVmFsPg0KICAgIDxMYXN0VXBkVGltZT4yMDI1LzA3LzI4IDE1OjI3OjIyPC9MYXN0VXBkVGltZT4NCiAgICA8V29ya3NoZWV0Tk0+Q0bjgJBJRlJT44CRIDwvV29ya3NoZWV0Tk0+DQogICAgPExpbmtDZWxsQWRkcmVzc0ExPlIzNzwvTGlua0NlbGxBZGRyZXNzQTE+DQogICAgPExpbmtDZWxsQWRkcmVzc1IxQzE+UjM3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NjIwWjA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jBaMDAwMCM8L0l0ZW1JZD4NCiAgICA8RGlzcEl0ZW1JZD5LNjIwWjAwMDAwPC9EaXNwSXRlbUlkPg0KICAgIDxDb2xJZD5SMzAxMDAwMDAjPC9Db2xJZD4NCiAgICA8VGVtQXhpc1R5cD4xMDAwMDA8L1RlbUF4aXNUeXA+DQogICAgPE1lbnVObT7pgKPntZBDRuioiOeul+abuDwvTWVudU5tPg0KICAgIDxJdGVtTm0+5oqV6LOH5rS75YuV44Gr44KI44KL44Kt44Oj44OD44K344Ol44O744OV44Ot44O8PC9JdGVtTm0+DQogICAgPENvbE5tPuW9k+acn+mHkemhjTwvQ29sTm0+DQogICAgPE9yaWdpbmFsVmFsPi01NCw0MzMsMTMxLDAwMDwvT3JpZ2luYWxWYWw+DQogICAgPExhc3ROdW1WYWw+LTU0LDQzMzwvTGFzdE51bVZhbD4NCiAgICA8UmF3TGlua1ZhbD4tNTQsNDMz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06" Error="">PD94bWwgdmVyc2lvbj0iMS4wIiBlbmNvZGluZz0idXRmLTgiPz4NCjxMaW5rSW5mb0V4Y2VsIHhtbG5zOnhzaT0iaHR0cDovL3d3dy53My5vcmcvMjAwMS9YTUxTY2hlbWEtaW5zdGFuY2UiIHhtbG5zOnhzZD0iaHR0cDovL3d3dy53My5vcmcvMjAwMS9YTUxTY2hlbWEiPg0KICA8TGlua0luZm9Db3JlPg0KICAgIDxMaW5rSWQ+MTAwNjwvTGlua0lkPg0KICAgIDxJbmZsb3dWYWw+NDMsNTM1PC9JbmZsb3dWYWw+DQogICAgPERpc3BWYWw+NDMsNTM1IDwvRGlzcFZhbD4NCiAgICA8TGFzdFVwZFRpbWU+MjAyNS8wNy8yOCAxNToyNzoyMjwvTGFzdFVwZFRpbWU+DQogICAgPFdvcmtzaGVldE5NPkNG44CQSUZSU+OAkSA8L1dvcmtzaGVldE5NPg0KICAgIDxMaW5rQ2VsbEFkZHJlc3NBMT5SNDI8L0xpbmtDZWxsQWRkcmVzc0ExPg0KICAgIDxMaW5rQ2VsbEFkZHJlc3NSMUMxPlI0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wO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4PC9JdGVtSWQ+DQogICAgPERpc3BJdGVtSWQ+SzYzMDAxMDAwPC9EaXNwSXRlbUlkPg0KICAgIDxDb2xJZD5SMzAxMDAwMDAjPC9Db2xJZD4NCiAgICA8VGVtQXhpc1R5cD4xMDAwMDA8L1RlbUF4aXNUeXA+DQogICAgPE1lbnVObT7pgKPntZBDRuioiOeul+abuDwvTWVudU5tPg0KICAgIDxJdGVtTm0+55+t5pyf5YCf5YWl6YeR5Y+K44Gz44Kz44Oe44O844K344Oj44Or44O744Oa44O844OR44O844GuCuWil+a4myjilrPjga/muJvlsJHvvIk8L0l0ZW1ObT4NCiAgICA8Q29sTm0+5b2T5pyf6YeR6aGNPC9Db2xObT4NCiAgICA8T3JpZ2luYWxWYWw+NDMsNTM1LDg2NSwwMDA8L09yaWdpbmFsVmFsPg0KICAgIDxMYXN0TnVtVmFsPjQzLDUzNTwvTGFzdE51bVZhbD4NCiAgICA8UmF3TGlua1ZhbD40Myw1MzU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7" Error="">PD94bWwgdmVyc2lvbj0iMS4wIiBlbmNvZGluZz0idXRmLTgiPz4NCjxMaW5rSW5mb0V4Y2VsIHhtbG5zOnhzaT0iaHR0cDovL3d3dy53My5vcmcvMjAwMS9YTUxTY2hlbWEtaW5zdGFuY2UiIHhtbG5zOnhzZD0iaHR0cDovL3d3dy53My5vcmcvMjAwMS9YTUxTY2hlbWEiPg0KICA8TGlua0luZm9Db3JlPg0KICAgIDxMaW5rSWQ+MTAwNzwvTGlua0lkPg0KICAgIDxJbmZsb3dWYWw+MzA5LDQzMzwvSW5mbG93VmFsPg0KICAgIDxEaXNwVmFsPjMwOSw0MzMgPC9EaXNwVmFsPg0KICAgIDxMYXN0VXBkVGltZT4yMDI1LzA3LzI4IDE1OjI3OjIyPC9MYXN0VXBkVGltZT4NCiAgICA8V29ya3NoZWV0Tk0+Q0bjgJBJRlJT44CRIDwvV29ya3NoZWV0Tk0+DQogICAgPExpbmtDZWxsQWRkcmVzc0ExPlI0MzwvTGlua0NlbGxBZGRyZXNzQTE+DQogICAgPExpbmtDZWxsQWRkcmVzc1IxQzE+UjQz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5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k8L0l0ZW1JZD4NCiAgICA8RGlzcEl0ZW1JZD5LNjMwMDIwMDA8L0Rpc3BJdGVtSWQ+DQogICAgPENvbElkPlIzMDEwMDAwMCM8L0NvbElkPg0KICAgIDxUZW1BeGlzVHlwPjEwMDAwMDwvVGVtQXhpc1R5cD4NCiAgICA8TWVudU5tPumAo+e1kENG6KiI566X5pu4PC9NZW51Tm0+DQogICAgPEl0ZW1ObT7plbfmnJ/lgJ/lhaXjgozjgavjgojjgovlj47lhaU8L0l0ZW1ObT4NCiAgICA8Q29sTm0+5b2T5pyf6YeR6aGNPC9Db2xObT4NCiAgICA8T3JpZ2luYWxWYWw+MzA5LDQzMyw5ODIsMDAwPC9PcmlnaW5hbFZhbD4NCiAgICA8TGFzdE51bVZhbD4zMDksNDMzPC9MYXN0TnVtVmFsPg0KICAgIDxSYXdMaW5rVmFsPjMwOSw0Mz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8" Error="">PD94bWwgdmVyc2lvbj0iMS4wIiBlbmNvZGluZz0idXRmLTgiPz4NCjxMaW5rSW5mb0V4Y2VsIHhtbG5zOnhzaT0iaHR0cDovL3d3dy53My5vcmcvMjAwMS9YTUxTY2hlbWEtaW5zdGFuY2UiIHhtbG5zOnhzZD0iaHR0cDovL3d3dy53My5vcmcvMjAwMS9YTUxTY2hlbWEiPg0KICA8TGlua0luZm9Db3JlPg0KICAgIDxMaW5rSWQ+MTAwODwvTGlua0lkPg0KICAgIDxJbmZsb3dWYWw+LTI2NSw2MzU8L0luZmxvd1ZhbD4NCiAgICA8RGlzcFZhbD7ilrIgMjY1LDYzNSA8L0Rpc3BWYWw+DQogICAgPExhc3RVcGRUaW1lPjIwMjUvMDcvMjggMTU6Mjc6MjI8L0xhc3RVcGRUaW1lPg0KICAgIDxXb3Jrc2hlZXROTT5DRuOAkElGUlPjgJEgPC9Xb3Jrc2hlZXROTT4NCiAgICA8TGlua0NlbGxBZGRyZXNzQTE+UjQ0PC9MaW5rQ2VsbEFkZHJlc3NBMT4NCiAgICA8TGlua0NlbGxBZGRyZXNzUjFDMT5SNDR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TA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MDwvSXRlbUlkPg0KICAgIDxEaXNwSXRlbUlkPks2MzAwMzAwMDwvRGlzcEl0ZW1JZD4NCiAgICA8Q29sSWQ+UjMwMTAwMDAwIzwvQ29sSWQ+DQogICAgPFRlbUF4aXNUeXA+MTAwMDAwPC9UZW1BeGlzVHlwPg0KICAgIDxNZW51Tm0+6YCj57WQQ0boqIjnrpfmm7g8L01lbnVObT4NCiAgICA8SXRlbU5tPumVt+acn+WAn+WFpemHkeOBrui/lOa4iOOBq+OCiOOCi+aUr+WHujwvSXRlbU5tPg0KICAgIDxDb2xObT7lvZPmnJ/ph5HpoY08L0NvbE5tPg0KICAgIDxPcmlnaW5hbFZhbD4tMjY1LDYzNSw4MTYsMDAwPC9PcmlnaW5hbFZhbD4NCiAgICA8TGFzdE51bVZhbD4tMjY1LDYzNTwvTGFzdE51bVZhbD4NCiAgICA8UmF3TGlua1ZhbD4tMjY1LDYzNT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09" Error="">PD94bWwgdmVyc2lvbj0iMS4wIiBlbmNvZGluZz0idXRmLTgiPz4NCjxMaW5rSW5mb0V4Y2VsIHhtbG5zOnhzaT0iaHR0cDovL3d3dy53My5vcmcvMjAwMS9YTUxTY2hlbWEtaW5zdGFuY2UiIHhtbG5zOnhzZD0iaHR0cDovL3d3dy53My5vcmcvMjAwMS9YTUxTY2hlbWEiPg0KICA8TGlua0luZm9Db3JlPg0KICAgIDxMaW5rSWQ+MTAwOTwvTGlua0lkPg0KICAgIDxJbmZsb3dWYWw+NTMxPC9JbmZsb3dWYWw+DQogICAgPERpc3BWYWw+NTMxIDwvRGlzcFZhbD4NCiAgICA8TGFzdFVwZFRpbWU+MjAyNS8wNy8yOCAxNToyNzoyMjwvTGFzdFVwZFRpbWU+DQogICAgPFdvcmtzaGVldE5NPkNG44CQSUZSU+OAkSA8L1dvcmtzaGVldE5NPg0KICAgIDxMaW5rQ2VsbEFkZHJlc3NBMT5SNDU8L0xpbmtDZWxsQWRkcmVzc0ExPg0KICAgIDxMaW5rQ2VsbEFkZHJlc3NSMUMxPlI0N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xM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xPC9JdGVtSWQ+DQogICAgPERpc3BJdGVtSWQ+SzYzMDA0MDAwPC9EaXNwSXRlbUlkPg0KICAgIDxDb2xJZD5SMzAxMDAwMDAjPC9Db2xJZD4NCiAgICA8VGVtQXhpc1R5cD4xMDAwMDA8L1RlbUF4aXNUeXA+DQogICAgPE1lbnVObT7pgKPntZBDRuioiOeul+abuDwvTWVudU5tPg0KICAgIDxJdGVtTm0+56S+5YK144Gu55m66KGM44Gr44KI44KL5Y+O5YWlPC9JdGVtTm0+DQogICAgPENvbE5tPuW9k+acn+mHkemhjTwvQ29sTm0+DQogICAgPE9yaWdpbmFsVmFsPjUzMSw4NzUsMDAwPC9PcmlnaW5hbFZhbD4NCiAgICA8TGFzdE51bVZhbD41MzE8L0xhc3ROdW1WYWw+DQogICAgPFJhd0xpbmtWYWw+NTMx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1" Error="">PD94bWwgdmVyc2lvbj0iMS4wIiBlbmNvZGluZz0idXRmLTgiPz4NCjxMaW5rSW5mb0V4Y2VsIHhtbG5zOnhzaT0iaHR0cDovL3d3dy53My5vcmcvMjAwMS9YTUxTY2hlbWEtaW5zdGFuY2UiIHhtbG5zOnhzZD0iaHR0cDovL3d3dy53My5vcmcvMjAwMS9YTUxTY2hlbWEiPg0KICA8TGlua0luZm9Db3JlPg0KICAgIDxMaW5rSWQ+MTAxMTwvTGlua0lkPg0KICAgIDxJbmZsb3dWYWw+LTQsMzA4PC9JbmZsb3dWYWw+DQogICAgPERpc3BWYWw+4payIDQsMzA4IDwvRGlzcFZhbD4NCiAgICA8TGFzdFVwZFRpbWU+MjAyNS8wNy8yOCAxNToyNzoyMjwvTGFzdFVwZFRpbWU+DQogICAgPFdvcmtzaGVldE5NPkNG44CQSUZSU+OAkSA8L1dvcmtzaGVldE5NPg0KICAgIDxMaW5rQ2VsbEFkZHJlc3NBMT5SNDc8L0xpbmtDZWxsQWRkcmVzc0ExPg0KICAgIDxMaW5rQ2VsbEFkZHJlc3NSMUMxPlI0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wN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3PC9JdGVtSWQ+DQogICAgPERpc3BJdGVtSWQ+SzYzMDAwNTAwPC9EaXNwSXRlbUlkPg0KICAgIDxDb2xJZD5SMzAxMDAwMDAjPC9Db2xJZD4NCiAgICA8VGVtQXhpc1R5cD4xMDAwMDA8L1RlbUF4aXNUeXA+DQogICAgPE1lbnVObT7pgKPntZBDRuioiOeul+abuDwvTWVudU5tPg0KICAgIDxJdGVtTm0+44Oq44O844K56LKg5YK144Gu6L+U5riI44Gr44KI44KL5pSv5Ye6PC9JdGVtTm0+DQogICAgPENvbE5tPuW9k+acn+mHkemhjTwvQ29sTm0+DQogICAgPE9yaWdpbmFsVmFsPi00LDMwOCw3MDAsMDAwPC9PcmlnaW5hbFZhbD4NCiAgICA8TGFzdE51bVZhbD4tNCwzMDg8L0xhc3ROdW1WYWw+DQogICAgPFJhd0xpbmtWYWw+LTQsMzA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2" Error="">PD94bWwgdmVyc2lvbj0iMS4wIiBlbmNvZGluZz0idXRmLTgiPz4NCjxMaW5rSW5mb0V4Y2VsIHhtbG5zOnhzaT0iaHR0cDovL3d3dy53My5vcmcvMjAwMS9YTUxTY2hlbWEtaW5zdGFuY2UiIHhtbG5zOnhzZD0iaHR0cDovL3d3dy53My5vcmcvMjAwMS9YTUxTY2hlbWEiPg0KICA8TGlua0luZm9Db3JlPg0KICAgIDxMaW5rSWQ+MTAxMjwvTGlua0lkPg0KICAgIDxJbmZsb3dWYWw+MTM2PC9JbmZsb3dWYWw+DQogICAgPERpc3BWYWw+MTM2PC9EaXNwVmFsPg0KICAgIDxMYXN0VXBkVGltZT4yMDI1LzA3LzI4IDE1OjI3OjIyPC9MYXN0VXBkVGltZT4NCiAgICA8V29ya3NoZWV0Tk0+Q0bjgJBJRlJT44CRIDwvV29ya3NoZWV0Tk0+DQogICAgPExpbmtDZWxsQWRkcmVzc0ExPlI0ODwvTGlua0NlbGxBZGRyZXNzQTE+DQogICAgPExpbmtDZWxsQWRkcmVzc1IxQzE+UjQ4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z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M8L0l0ZW1JZD4NCiAgICA8RGlzcEl0ZW1JZD5LNjMwMDU1MDA8L0Rpc3BJdGVtSWQ+DQogICAgPENvbElkPlIzMDEwMDAwMCM8L0NvbElkPg0KICAgIDxUZW1BeGlzVHlwPjEwMDAwMDwvVGVtQXhpc1R5cD4NCiAgICA8TWVudU5tPumAo+e1kENG6KiI566X5pu4PC9NZW51Tm0+DQogICAgPEl0ZW1ObT7pnZ7mlK/phY3mjIHliIbmoKrkuLvjgbjjga7lrZDkvJrnpL7mjIHliIblo7LljbTjgavjgojjgovlj47lhaU8L0l0ZW1ObT4NCiAgICA8Q29sTm0+5b2T5pyf6YeR6aGNPC9Db2xObT4NCiAgICA8T3JpZ2luYWxWYWw+MTM2LDQ0OSwwMDA8L09yaWdpbmFsVmFsPg0KICAgIDxMYXN0TnVtVmFsPjEzNjwvTGFzdE51bVZhbD4NCiAgICA8UmF3TGlua1ZhbD4xMzY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13" Error="">PD94bWwgdmVyc2lvbj0iMS4wIiBlbmNvZGluZz0idXRmLTgiPz4NCjxMaW5rSW5mb0V4Y2VsIHhtbG5zOnhzaT0iaHR0cDovL3d3dy53My5vcmcvMjAwMS9YTUxTY2hlbWEtaW5zdGFuY2UiIHhtbG5zOnhzZD0iaHR0cDovL3d3dy53My5vcmcvMjAwMS9YTUxTY2hlbWEiPg0KICA8TGlua0luZm9Db3JlPg0KICAgIDxMaW5rSWQ+MTAxMzwvTGlua0lkPg0KICAgIDxJbmZsb3dWYWw+LTgwNDwvSW5mbG93VmFsPg0KICAgIDxEaXNwVmFsPuKWsiA4MDQgPC9EaXNwVmFsPg0KICAgIDxMYXN0VXBkVGltZT4yMDI1LzA3LzI4IDE1OjI3OjIyPC9MYXN0VXBkVGltZT4NCiAgICA8V29ya3NoZWV0Tk0+Q0bjgJBJRlJT44CRIDwvV29ya3NoZWV0Tk0+DQogICAgPExpbmtDZWxsQWRkcmVzc0ExPlI0OTwvTGlua0NlbGxBZGRyZXNzQTE+DQogICAgPExpbmtDZWxsQWRkcmVzc1IxQzE+UjQ5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Q8L0l0ZW1JZD4NCiAgICA8RGlzcEl0ZW1JZD5LNjMwMDYwMDA8L0Rpc3BJdGVtSWQ+DQogICAgPENvbElkPlIzMDEwMDAwMCM8L0NvbElkPg0KICAgIDxUZW1BeGlzVHlwPjEwMDAwMDwvVGVtQXhpc1R5cD4NCiAgICA8TWVudU5tPumAo+e1kENG6KiI566X5pu4PC9NZW51Tm0+DQogICAgPEl0ZW1ObT7pnZ7mlK/phY3mjIHliIbmoKrkuLvjgYvjgonjga7lrZDkvJrnpL7mjIHliIblj5blvpfjgavjgojjgovmlK/lh7o8L0l0ZW1ObT4NCiAgICA8Q29sTm0+5b2T5pyf6YeR6aGNPC9Db2xObT4NCiAgICA8T3JpZ2luYWxWYWw+LTgwNCw2MDQsMDAwPC9PcmlnaW5hbFZhbD4NCiAgICA8TGFzdE51bVZhbD4tODA0PC9MYXN0TnVtVmFsPg0KICAgIDxSYXdMaW5rVmFsPi04MDQ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14" Error="">PD94bWwgdmVyc2lvbj0iMS4wIiBlbmNvZGluZz0idXRmLTgiPz4NCjxMaW5rSW5mb0V4Y2VsIHhtbG5zOnhzaT0iaHR0cDovL3d3dy53My5vcmcvMjAwMS9YTUxTY2hlbWEtaW5zdGFuY2UiIHhtbG5zOnhzZD0iaHR0cDovL3d3dy53My5vcmcvMjAwMS9YTUxTY2hlbWEiPg0KICA8TGlua0luZm9Db3JlPg0KICAgIDxMaW5rSWQ+MTAxNDwvTGlua0lkPg0KICAgIDxJbmZsb3dWYWw+MTA0PC9JbmZsb3dWYWw+DQogICAgPERpc3BWYWw+MTA0IDwvRGlzcFZhbD4NCiAgICA8TGFzdFVwZFRpbWU+MjAyNS8wNy8yOCAxNToyNzoyMjwvTGFzdFVwZFRpbWU+DQogICAgPFdvcmtzaGVldE5NPkNG44CQSUZSU+OAkSA8L1dvcmtzaGVldE5NPg0KICAgIDxMaW5rQ2VsbEFkZHJlc3NBMT5SNTA8L0xpbmtDZWxsQWRkcmVzc0ExPg0KICAgIDxMaW5rQ2VsbEFkZHJlc3NSMUMxPlI1M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x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1PC9JdGVtSWQ+DQogICAgPERpc3BJdGVtSWQ+SzYzMDA3MDAwPC9EaXNwSXRlbUlkPg0KICAgIDxDb2xJZD5SMzAxMDAwMDAjPC9Db2xJZD4NCiAgICA8VGVtQXhpc1R5cD4xMDAwMDA8L1RlbUF4aXNUeXA+DQogICAgPE1lbnVObT7pgKPntZBDRuioiOeul+abuDwvTWVudU5tPg0KICAgIDxJdGVtTm0+6Z2e5pSv6YWN5oyB5YiG5qCq5Li744GL44KJ44Gu5omV6L6844Gr44KI44KL5Y+O5YWlPC9JdGVtTm0+DQogICAgPENvbE5tPuW9k+acn+mHkemhjTwvQ29sTm0+DQogICAgPE9yaWdpbmFsVmFsPjEwNCw5OTAsMDAwPC9PcmlnaW5hbFZhbD4NCiAgICA8TGFzdE51bVZhbD4xMDQ8L0xhc3ROdW1WYWw+DQogICAgPFJhd0xpbmtWYWw+MTA0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5" Error="">PD94bWwgdmVyc2lvbj0iMS4wIiBlbmNvZGluZz0idXRmLTgiPz4NCjxMaW5rSW5mb0V4Y2VsIHhtbG5zOnhzaT0iaHR0cDovL3d3dy53My5vcmcvMjAwMS9YTUxTY2hlbWEtaW5zdGFuY2UiIHhtbG5zOnhzZD0iaHR0cDovL3d3dy53My5vcmcvMjAwMS9YTUxTY2hlbWEiPg0KICA8TGlua0luZm9Db3JlPg0KICAgIDxMaW5rSWQ+MTAxNTwvTGlua0lkPg0KICAgIDxJbmZsb3dWYWw+Mzg8L0luZmxvd1ZhbD4NCiAgICA8RGlzcFZhbD4zOCA8L0Rpc3BWYWw+DQogICAgPExhc3RVcGRUaW1lPjIwMjUvMDcvMjggMTU6Mjc6MjI8L0xhc3RVcGRUaW1lPg0KICAgIDxXb3Jrc2hlZXROTT5DRuOAkElGUlPjgJEgPC9Xb3Jrc2hlZXROTT4NCiAgICA8TGlua0NlbGxBZGRyZXNzQTE+UjUxPC9MaW5rQ2VsbEFkZHJlc3NBMT4NCiAgICA8TGlua0NlbGxBZGRyZXNzUjFDMT5SNTF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Tc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zwvSXRlbUlkPg0KICAgIDxEaXNwSXRlbUlkPks2MzAwODUwMDwvRGlzcEl0ZW1JZD4NCiAgICA8Q29sSWQ+UjMwMTAwMDAwIzwvQ29sSWQ+DQogICAgPFRlbUF4aXNUeXA+MTAwMDAwPC9UZW1BeGlzVHlwPg0KICAgIDxNZW51Tm0+6YCj57WQQ0boqIjnrpfmm7g8L01lbnVObT4NCiAgICA8SXRlbU5tPuiHquW3seagquW8j+OBruWjsuWNtOOBq+OCiOOCi+WPjuWFpTwvSXRlbU5tPg0KICAgIDxDb2xObT7lvZPmnJ/ph5HpoY08L0NvbE5tPg0KICAgIDxPcmlnaW5hbFZhbD4zOCwwMDEsMDAwPC9PcmlnaW5hbFZhbD4NCiAgICA8TGFzdE51bVZhbD4zODwvTGFzdE51bVZhbD4NCiAgICA8UmF3TGlua1ZhbD4zOD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16" Error="">PD94bWwgdmVyc2lvbj0iMS4wIiBlbmNvZGluZz0idXRmLTgiPz4NCjxMaW5rSW5mb0V4Y2VsIHhtbG5zOnhzaT0iaHR0cDovL3d3dy53My5vcmcvMjAwMS9YTUxTY2hlbWEtaW5zdGFuY2UiIHhtbG5zOnhzZD0iaHR0cDovL3d3dy53My5vcmcvMjAwMS9YTUxTY2hlbWEiPg0KICA8TGlua0luZm9Db3JlPg0KICAgIDxMaW5rSWQ+MTAxNjwvTGlua0lkPg0KICAgIDxJbmZsb3dWYWw+LTYsNzA2PC9JbmZsb3dWYWw+DQogICAgPERpc3BWYWw+4payIDYsNzA2IDwvRGlzcFZhbD4NCiAgICA8TGFzdFVwZFRpbWU+MjAyNS8wNy8yOCAxNToyNzoyMjwvTGFzdFVwZFRpbWU+DQogICAgPFdvcmtzaGVldE5NPkNG44CQSUZSU+OAkSA8L1dvcmtzaGVldE5NPg0KICAgIDxMaW5rQ2VsbEFkZHJlc3NBMT5SNTI8L0xpbmtDZWxsQWRkcmVzc0ExPg0KICAgIDxMaW5rQ2VsbEFkZHJlc3NSMUMxPlI1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xN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2PC9JdGVtSWQ+DQogICAgPERpc3BJdGVtSWQ+SzYzMDA4MDAwPC9EaXNwSXRlbUlkPg0KICAgIDxDb2xJZD5SMzAxMDAwMDAjPC9Db2xJZD4NCiAgICA8VGVtQXhpc1R5cD4xMDAwMDA8L1RlbUF4aXNUeXA+DQogICAgPE1lbnVObT7pgKPntZBDRuioiOeul+abuDwvTWVudU5tPg0KICAgIDxJdGVtTm0+6Ieq5bex5qCq5byP44Gu5Y+W5b6X44Gr44KI44KL5pSv5Ye6PC9JdGVtTm0+DQogICAgPENvbE5tPuW9k+acn+mHkemhjTwvQ29sTm0+DQogICAgPE9yaWdpbmFsVmFsPi02LDcwNiwzNTMsMDAwPC9PcmlnaW5hbFZhbD4NCiAgICA8TGFzdE51bVZhbD4tNiw3MDY8L0xhc3ROdW1WYWw+DQogICAgPFJhd0xpbmtWYWw+LTYsNzA2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7" Error="">PD94bWwgdmVyc2lvbj0iMS4wIiBlbmNvZGluZz0idXRmLTgiPz4NCjxMaW5rSW5mb0V4Y2VsIHhtbG5zOnhzaT0iaHR0cDovL3d3dy53My5vcmcvMjAwMS9YTUxTY2hlbWEtaW5zdGFuY2UiIHhtbG5zOnhzZD0iaHR0cDovL3d3dy53My5vcmcvMjAwMS9YTUxTY2hlbWEiPg0KICA8TGlua0luZm9Db3JlPg0KICAgIDxMaW5rSWQ+MTAxNzwvTGlua0lkPg0KICAgIDxJbmZsb3dWYWw+LTE1LDkxMTwvSW5mbG93VmFsPg0KICAgIDxEaXNwVmFsPuKWsiAxNSw5MTEgPC9EaXNwVmFsPg0KICAgIDxMYXN0VXBkVGltZT4yMDI1LzA3LzI4IDE1OjI3OjIyPC9MYXN0VXBkVGltZT4NCiAgICA8V29ya3NoZWV0Tk0+Q0bjgJBJRlJT44CRIDwvV29ya3NoZWV0Tk0+DQogICAgPExpbmtDZWxsQWRkcmVzc0ExPlI1MzwvTGlua0NlbGxBZGRyZXNzQTE+DQogICAgPExpbmtDZWxsQWRkcmVzc1IxQzE+UjUz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4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g8L0l0ZW1JZD4NCiAgICA8RGlzcEl0ZW1JZD5LNjMwMDkwMDA8L0Rpc3BJdGVtSWQ+DQogICAgPENvbElkPlIzMDEwMDAwMCM8L0NvbElkPg0KICAgIDxUZW1BeGlzVHlwPjEwMDAwMDwvVGVtQXhpc1R5cD4NCiAgICA8TWVudU5tPumAo+e1kENG6KiI566X5pu4PC9NZW51Tm0+DQogICAgPEl0ZW1ObT7phY3lvZPph5Hjga7mlK/miZXpoY08L0l0ZW1ObT4NCiAgICA8Q29sTm0+5b2T5pyf6YeR6aGNPC9Db2xObT4NCiAgICA8T3JpZ2luYWxWYWw+LTE1LDkxMSwyMzQsMDAwPC9PcmlnaW5hbFZhbD4NCiAgICA8TGFzdE51bVZhbD4tMTUsOTExPC9MYXN0TnVtVmFsPg0KICAgIDxSYXdMaW5rVmFsPi0xNSw5MTE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18" Error="">PD94bWwgdmVyc2lvbj0iMS4wIiBlbmNvZGluZz0idXRmLTgiPz4NCjxMaW5rSW5mb0V4Y2VsIHhtbG5zOnhzaT0iaHR0cDovL3d3dy53My5vcmcvMjAwMS9YTUxTY2hlbWEtaW5zdGFuY2UiIHhtbG5zOnhzZD0iaHR0cDovL3d3dy53My5vcmcvMjAwMS9YTUxTY2hlbWEiPg0KICA8TGlua0luZm9Db3JlPg0KICAgIDxMaW5rSWQ+MTAxODwvTGlua0lkPg0KICAgIDxJbmZsb3dWYWw+LTEsMTc2PC9JbmZsb3dWYWw+DQogICAgPERpc3BWYWw+4payIDEsMTc2IDwvRGlzcFZhbD4NCiAgICA8TGFzdFVwZFRpbWU+MjAyNS8wNy8yOCAxNToyNzoyMjwvTGFzdFVwZFRpbWU+DQogICAgPFdvcmtzaGVldE5NPkNG44CQSUZSU+OAkSA8L1dvcmtzaGVldE5NPg0KICAgIDxMaW5rQ2VsbEFkZHJlc3NBMT5SNTQ8L0xpbmtDZWxsQWRkcmVzc0ExPg0KICAgIDxMaW5rQ2VsbEFkZHJlc3NSMUMxPlI1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xO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5PC9JdGVtSWQ+DQogICAgPERpc3BJdGVtSWQ+SzYzMDEwMDAwPC9EaXNwSXRlbUlkPg0KICAgIDxDb2xJZD5SMzAxMDAwMDAjPC9Db2xJZD4NCiAgICA8VGVtQXhpc1R5cD4xMDAwMDA8L1RlbUF4aXNUeXA+DQogICAgPE1lbnVObT7pgKPntZBDRuioiOeul+abuDwvTWVudU5tPg0KICAgIDxJdGVtTm0+6Z2e5pSv6YWN5oyB5YiG5qCq5Li744G444Gu6YWN5b2T6YeR44Gu5pSv5omV6aGNPC9JdGVtTm0+DQogICAgPENvbE5tPuW9k+acn+mHkemhjTwvQ29sTm0+DQogICAgPE9yaWdpbmFsVmFsPi0xLDE3NiwxNjUsMDAwPC9PcmlnaW5hbFZhbD4NCiAgICA8TGFzdE51bVZhbD4tMSwxNzY8L0xhc3ROdW1WYWw+DQogICAgPFJhd0xpbmtWYWw+LTEsMTc2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9" Error="">PD94bWwgdmVyc2lvbj0iMS4wIiBlbmNvZGluZz0idXRmLTgiPz4NCjxMaW5rSW5mb0V4Y2VsIHhtbG5zOnhzaT0iaHR0cDovL3d3dy53My5vcmcvMjAwMS9YTUxTY2hlbWEtaW5zdGFuY2UiIHhtbG5zOnhzZD0iaHR0cDovL3d3dy53My5vcmcvMjAwMS9YTUxTY2hlbWEiPg0KICA8TGlua0luZm9Db3JlPg0KICAgIDxMaW5rSWQ+MTAxOTwvTGlua0lkPg0KICAgIDxJbmZsb3dWYWw+NTksMjM4PC9JbmZsb3dWYWw+DQogICAgPERpc3BWYWw+LTwvRGlzcFZhbD4NCiAgICA8TGFzdFVwZFRpbWU+MjAyNS8wNy8yOCAxNToyNzoyMjwvTGFzdFVwZFRpbWU+DQogICAgPFdvcmtzaGVldE5NPkNG44CQSUZSU+OAkSA8L1dvcmtzaGVldE5NPg0KICAgIDxMaW5rQ2VsbEFkZHJlc3NBMT5SNTU8L0xpbmtDZWxsQWRkcmVzc0ExPg0KICAgIDxMaW5rQ2VsbEFkZHJlc3NSMUMxPlI1NUMxODwvTGlua0NlbGxBZGRyZXNzUjFDMT4NCiAgICA8Q2VsbEJhY2tncm91bmRDb2xvcj4xNjc3NzIxNTwvQ2VsbEJhY2tncm91bmRDb2xvcj4NCiAgICA8Q2VsbEJhY2tncm91bmRDb2xvckluZGV4PjI8L0NlbGxCYWNrZ3JvdW5kQ29sb3JJbmRleD4NCiAgPC9MaW5rSW5mb0NvcmU+DQogIDxMaW5rSW5mb1hzYT4NCiAgICA8QXVJZD4wNTU5Ny8yMy8zLzEvRDIzMDA1MDEwMDMwMDAwMDAwMDAvMS8xLzI0Mi9LNjMwWjA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zBaMDAwMCM8L0l0ZW1JZD4NCiAgICA8RGlzcEl0ZW1JZD5LNjMwWjAwMDAwPC9EaXNwSXRlbUlkPg0KICAgIDxDb2xJZD5SMzAxMDAwMDAjPC9Db2xJZD4NCiAgICA8VGVtQXhpc1R5cD4xMDAwMDA8L1RlbUF4aXNUeXA+DQogICAgPE1lbnVObT7pgKPntZBDRuioiOeul+abuDwvTWVudU5tPg0KICAgIDxJdGVtTm0+6LKh5YuZ5rS75YuV44Gr44KI44KL44Kt44Oj44OD44K344Ol44O744OV44Ot44O8PC9JdGVtTm0+DQogICAgPENvbE5tPuW9k+acn+mHkemhjTwvQ29sTm0+DQogICAgPE9yaWdpbmFsVmFsPjU5LDIzOCwyOTAsMDAwPC9PcmlnaW5hbFZhbD4NCiAgICA8TGFzdE51bVZhbD41OSwyMzg8L0xhc3ROdW1WYWw+DQogICAgPFJhd0xpbmtWYWw+NTksMjM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20" Error="">PD94bWwgdmVyc2lvbj0iMS4wIiBlbmNvZGluZz0idXRmLTgiPz4NCjxMaW5rSW5mb0V4Y2VsIHhtbG5zOnhzaT0iaHR0cDovL3d3dy53My5vcmcvMjAwMS9YTUxTY2hlbWEtaW5zdGFuY2UiIHhtbG5zOnhzZD0iaHR0cDovL3d3dy53My5vcmcvMjAwMS9YTUxTY2hlbWEiPg0KICA8TGlua0luZm9Db3JlPg0KICAgIDxMaW5rSWQ+MTAyMDwvTGlua0lkPg0KICAgIDxJbmZsb3dWYWw+NTksMjM4PC9JbmZsb3dWYWw+DQogICAgPERpc3BWYWw+NTksMjM4IDwvRGlzcFZhbD4NCiAgICA8TGFzdFVwZFRpbWU+MjAyNS8wNy8yOCAxNToyNzoyMjwvTGFzdFVwZFRpbWU+DQogICAgPFdvcmtzaGVldE5NPkNG44CQSUZSU+OAkSA8L1dvcmtzaGVldE5NPg0KICAgIDxMaW5rQ2VsbEFkZHJlc3NBMT5SNTY8L0xpbmtDZWxsQWRkcmVzc0ExPg0KICAgIDxMaW5rQ2VsbEFkZHJlc3NSMUMxPlI1N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YzMFow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MwWjAwMDAjPC9JdGVtSWQ+DQogICAgPERpc3BJdGVtSWQ+SzYzMFowMDAwMDwvRGlzcEl0ZW1JZD4NCiAgICA8Q29sSWQ+UjMwMTAwMDAwIzwvQ29sSWQ+DQogICAgPFRlbUF4aXNUeXA+MTAwMDAwPC9UZW1BeGlzVHlwPg0KICAgIDxNZW51Tm0+6YCj57WQQ0boqIjnrpfmm7g8L01lbnVObT4NCiAgICA8SXRlbU5tPuiyoeWLmea0u+WLleOBq+OCiOOCi+OCreODo+ODg+OCt+ODpeODu+ODleODreODvDwvSXRlbU5tPg0KICAgIDxDb2xObT7lvZPmnJ/ph5HpoY08L0NvbE5tPg0KICAgIDxPcmlnaW5hbFZhbD41OSwyMzgsMjkwLDAwMDwvT3JpZ2luYWxWYWw+DQogICAgPExhc3ROdW1WYWw+NTksMjM4PC9MYXN0TnVtVmFsPg0KICAgIDxSYXdMaW5rVmFsPjU5LDIzOD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21" Error="">PD94bWwgdmVyc2lvbj0iMS4wIiBlbmNvZGluZz0idXRmLTgiPz4NCjxMaW5rSW5mb0V4Y2VsIHhtbG5zOnhzaT0iaHR0cDovL3d3dy53My5vcmcvMjAwMS9YTUxTY2hlbWEtaW5zdGFuY2UiIHhtbG5zOnhzZD0iaHR0cDovL3d3dy53My5vcmcvMjAwMS9YTUxTY2hlbWEiPg0KICA8TGlua0luZm9Db3JlPg0KICAgIDxMaW5rSWQ+MTAyMTwvTGlua0lkPg0KICAgIDxJbmZsb3dWYWw+NCwwNzg8L0luZmxvd1ZhbD4NCiAgICA8RGlzcFZhbD40LDA3OCA8L0Rpc3BWYWw+DQogICAgPExhc3RVcGRUaW1lPjIwMjUvMDcvMjggMTU6Mjc6MjI8L0xhc3RVcGRUaW1lPg0KICAgIDxXb3Jrc2hlZXROTT5DRuOAkElGUlPjgJEgPC9Xb3Jrc2hlZXROTT4NCiAgICA8TGlua0NlbGxBZGRyZXNzQTE+UjU3PC9MaW5rQ2VsbEFkZHJlc3NBMT4NCiAgICA8TGlua0NlbGxBZGRyZXNzUjFDMT5SNTd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NDAw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0MDAwMDAwIzwvSXRlbUlkPg0KICAgIDxEaXNwSXRlbUlkPks2NDAwMDAwMDA8L0Rpc3BJdGVtSWQ+DQogICAgPENvbElkPlIzMDEwMDAwMCM8L0NvbElkPg0KICAgIDxUZW1BeGlzVHlwPjEwMDAwMDwvVGVtQXhpc1R5cD4NCiAgICA8TWVudU5tPumAo+e1kENG6KiI566X5pu4PC9NZW51Tm0+DQogICAgPEl0ZW1ObT7nj77ph5Hlj4rjgbPnj77ph5HlkIznrYnnianjga7lopfmuJso4paz44Gv5rib5bCRKTwvSXRlbU5tPg0KICAgIDxDb2xObT7lvZPmnJ/ph5HpoY08L0NvbE5tPg0KICAgIDxPcmlnaW5hbFZhbD40LDA3OCw3NDQsMDAwPC9PcmlnaW5hbFZhbD4NCiAgICA8TGFzdE51bVZhbD40LDA3ODwvTGFzdE51bVZhbD4NCiAgICA8UmF3TGlua1ZhbD40LDA3OD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22" Error="">PD94bWwgdmVyc2lvbj0iMS4wIiBlbmNvZGluZz0idXRmLTgiPz4NCjxMaW5rSW5mb0V4Y2VsIHhtbG5zOnhzaT0iaHR0cDovL3d3dy53My5vcmcvMjAwMS9YTUxTY2hlbWEtaW5zdGFuY2UiIHhtbG5zOnhzZD0iaHR0cDovL3d3dy53My5vcmcvMjAwMS9YTUxTY2hlbWEiPg0KICA8TGlua0luZm9Db3JlPg0KICAgIDxMaW5rSWQ+MTAyMjwvTGlua0lkPg0KICAgIDxJbmZsb3dWYWw+MTkyLDI5OTwvSW5mbG93VmFsPg0KICAgIDxEaXNwVmFsPjE5MiwyOTkgPC9EaXNwVmFsPg0KICAgIDxMYXN0VXBkVGltZT4yMDI1LzA3LzI4IDE1OjI3OjIyPC9MYXN0VXBkVGltZT4NCiAgICA8V29ya3NoZWV0Tk0+Q0bjgJBJRlJT44CRIDwvV29ya3NoZWV0Tk0+DQogICAgPExpbmtDZWxsQWRkcmVzc0ExPlI1ODwvTGlua0NlbGxBZGRyZXNzQTE+DQogICAgPExpbmtDZWxsQWRkcmVzc1IxQzE+UjU4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NjUwMDA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TAwMDAwMCM8L0l0ZW1JZD4NCiAgICA8RGlzcEl0ZW1JZD5LNjUwMDAwMDAwPC9EaXNwSXRlbUlkPg0KICAgIDxDb2xJZD5SMzAxMDAwMDAjPC9Db2xJZD4NCiAgICA8VGVtQXhpc1R5cD4xMDAwMDA8L1RlbUF4aXNUeXA+DQogICAgPE1lbnVObT7pgKPntZBDRuioiOeul+abuDwvTWVudU5tPg0KICAgIDxJdGVtTm0+54++6YeR5Y+K44Gz54++6YeR5ZCM562J54mp44Gu5pyf6aaW5q6L6auYPC9JdGVtTm0+DQogICAgPENvbE5tPuW9k+acn+mHkemhjTwvQ29sTm0+DQogICAgPE9yaWdpbmFsVmFsPjE5MiwyOTksMzQzLDAwMDwvT3JpZ2luYWxWYWw+DQogICAgPExhc3ROdW1WYWw+MTkyLDI5OTwvTGFzdE51bVZhbD4NCiAgICA8UmF3TGlua1ZhbD4xOTIsMjk5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23" Error="">PD94bWwgdmVyc2lvbj0iMS4wIiBlbmNvZGluZz0idXRmLTgiPz4NCjxMaW5rSW5mb0V4Y2VsIHhtbG5zOnhzaT0iaHR0cDovL3d3dy53My5vcmcvMjAwMS9YTUxTY2hlbWEtaW5zdGFuY2UiIHhtbG5zOnhzZD0iaHR0cDovL3d3dy53My5vcmcvMjAwMS9YTUxTY2hlbWEiPg0KICA8TGlua0luZm9Db3JlPg0KICAgIDxMaW5rSWQ+MTAyMzwvTGlua0lkPg0KICAgIDxJbmZsb3dWYWw+LTEsMDEzPC9JbmZsb3dWYWw+DQogICAgPERpc3BWYWw+4payIDEsMDEzIDwvRGlzcFZhbD4NCiAgICA8TGFzdFVwZFRpbWU+MjAyNS8wNy8yOCAxNToyNzoyMjwvTGFzdFVwZFRpbWU+DQogICAgPFdvcmtzaGVldE5NPkNG44CQSUZSU+OAkSA8L1dvcmtzaGVldE5NPg0KICAgIDxMaW5rQ2VsbEFkZHJlc3NBMT5SNTk8L0xpbmtDZWxsQWRkcmVzc0ExPg0KICAgIDxMaW5rQ2VsbEFkZHJlc3NSMUMxPlI1O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yM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IwPC9JdGVtSWQ+DQogICAgPERpc3BJdGVtSWQ+SzY2MDAwMDAwPC9EaXNwSXRlbUlkPg0KICAgIDxDb2xJZD5SMzAxMDAwMDAjPC9Db2xJZD4NCiAgICA8VGVtQXhpc1R5cD4xMDAwMDA8L1RlbUF4aXNUeXA+DQogICAgPE1lbnVObT7pgKPntZBDRuioiOeul+abuDwvTWVudU5tPg0KICAgIDxJdGVtTm0+54++6YeR5Y+K44Gz54++6YeR5ZCM562J54mp44Gr5L+C44KL5o+b566X5beu6aGNPC9JdGVtTm0+DQogICAgPENvbE5tPuW9k+acn+mHkemhjTwvQ29sTm0+DQogICAgPE9yaWdpbmFsVmFsPi0xLDAxMywxMjgsMDAwPC9PcmlnaW5hbFZhbD4NCiAgICA8TGFzdE51bVZhbD4tMSwwMTM8L0xhc3ROdW1WYWw+DQogICAgPFJhd0xpbmtWYWw+LTEsMDEz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24" Error="">PD94bWwgdmVyc2lvbj0iMS4wIiBlbmNvZGluZz0idXRmLTgiPz4NCjxMaW5rSW5mb0V4Y2VsIHhtbG5zOnhzaT0iaHR0cDovL3d3dy53My5vcmcvMjAwMS9YTUxTY2hlbWEtaW5zdGFuY2UiIHhtbG5zOnhzZD0iaHR0cDovL3d3dy53My5vcmcvMjAwMS9YTUxTY2hlbWEiPg0KICA8TGlua0luZm9Db3JlPg0KICAgIDxMaW5rSWQ+MTAyNDwvTGlua0lkPg0KICAgIDxJbmZsb3dWYWw+MTk1LDM2NDwvSW5mbG93VmFsPg0KICAgIDxEaXNwVmFsPjE5NSwzNjQgPC9EaXNwVmFsPg0KICAgIDxMYXN0VXBkVGltZT4yMDI1LzA3LzI4IDE1OjI3OjIyPC9MYXN0VXBkVGltZT4NCiAgICA8V29ya3NoZWV0Tk0+Q0bjgJBJRlJT44CRIDwvV29ya3NoZWV0Tk0+DQogICAgPExpbmtDZWxsQWRkcmVzc0ExPlI2MTwvTGlua0NlbGxBZGRyZXNzQTE+DQogICAgPExpbmtDZWxsQWRkcmVzc1IxQzE+UjY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NjcwMDA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zAwMDAwMCM8L0l0ZW1JZD4NCiAgICA8RGlzcEl0ZW1JZD5LNjcwMDAwMDAwPC9EaXNwSXRlbUlkPg0KICAgIDxDb2xJZD5SMzAxMDAwMDAjPC9Db2xJZD4NCiAgICA8VGVtQXhpc1R5cD4xMDAwMDA8L1RlbUF4aXNUeXA+DQogICAgPE1lbnVObT7pgKPntZBDRuioiOeul+abuDwvTWVudU5tPg0KICAgIDxJdGVtTm0+54++6YeR5Y+K44Gz54++6YeR5ZCM562J54mp44Gu5Zub5Y2K5pyf5pyr5q6L6auYPC9JdGVtTm0+DQogICAgPENvbE5tPuW9k+acn+mHkemhjTwvQ29sTm0+DQogICAgPE9yaWdpbmFsVmFsPjE5NSwzNjQsOTU5LDAwMDwvT3JpZ2luYWxWYWw+DQogICAgPExhc3ROdW1WYWw+MTk1LDM2NDwvTGFzdE51bVZhbD4NCiAgICA8UmF3TGlua1ZhbD4xOTUsMzY0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57" Error="">PD94bWwgdmVyc2lvbj0iMS4wIiBlbmNvZGluZz0idXRmLTgiPz4NCjxMaW5rSW5mb0V4Y2VsIHhtbG5zOnhzaT0iaHR0cDovL3d3dy53My5vcmcvMjAwMS9YTUxTY2hlbWEtaW5zdGFuY2UiIHhtbG5zOnhzZD0iaHR0cDovL3d3dy53My5vcmcvMjAwMS9YTUxTY2hlbWEiPg0KICA8TGlua0luZm9Db3JlPg0KICAgIDxMaW5rSWQ+MTA1NzwvTGlua0lkPg0KICAgIDxJbmZsb3dWYWw+MSwxNzcsNDI3PC9JbmZsb3dWYWw+DQogICAgPERpc3BWYWw+MSwxNzcsNDI3IDwvRGlzcFZhbD4NCiAgICA8TGFzdFVwZFRpbWU+MjAyNS8xMC8yOSAxMDoyNjozNjwvTGFzdFVwZFRpbWU+DQogICAgPFdvcmtzaGVldE5NPlBM44CQSUZSU+OAkTwvV29ya3NoZWV0Tk0+DQogICAgPExpbmtDZWxsQWRkcmVzc0ExPlQ2PC9MaW5rQ2VsbEFkZHJlc3NBMT4NCiAgICA8TGlua0NlbGxBZGRyZXNzUjFDMT5SNk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wMDAwMDAwMDAvMS8xLzI0Mi9LOTAwMDAwMDQw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A8L0l0ZW1JZD4NCiAgICA8RGlzcEl0ZW1JZD5LMjEwMTAwMTA8L0Rpc3BJdGVtSWQ+DQogICAgPENvbElkPlIzMDEwMDAwMCM8L0NvbElkPg0KICAgIDxUZW1BeGlzVHlwPjEwMDAwMDwvVGVtQXhpc1R5cD4NCiAgICA8TWVudU5tPumAo+e1kOe0lOaQjeebiuioiOeul+abuDwvTWVudU5tPg0KICAgIDxJdGVtTm0+5ZWG5ZOB44Gu6LKp5aOy44Gr5L+C44KL5Y+O55uKPC9JdGVtTm0+DQogICAgPENvbE5tPuW9k+acn+mHkemhjTwvQ29sTm0+DQogICAgPE9yaWdpbmFsVmFsPjEsMTc3LDQyNyw1ODQsMDAwPC9PcmlnaW5hbFZhbD4NCiAgICA8TGFzdE51bVZhbD4xLDE3Nyw0Mjc8L0xhc3ROdW1WYWw+DQogICAgPFJhd0xpbmtWYWw+MSwxNzcsNDI3PC9SYXdMaW5rVmFsPg0KICAgIDxWaWV3VW5pdFR5cD43PC9WaWV3VW5pdFR5cD4NCiAgICA8RGVjaW1hbFBvaW50PjA8L0RlY2ltYWxQb2ludD4NCiAgICA8Um91bmRUeXA+MjwvUm91bmRUeXA+DQogICAgPE51bVRleHRUeXA+MTwvTnVtVGV4dFR5cD4NCiAgICA8Q2xhc3NUeXA+MzwvQ2xhc3NUeXA+DQogICAgPERUb3RhbFlNREhNUz4yMDI1LzEwLzI4IDExOjQ4OjU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58" Error="">PD94bWwgdmVyc2lvbj0iMS4wIiBlbmNvZGluZz0idXRmLTgiPz4NCjxMaW5rSW5mb0V4Y2VsIHhtbG5zOnhzaT0iaHR0cDovL3d3dy53My5vcmcvMjAwMS9YTUxTY2hlbWEtaW5zdGFuY2UiIHhtbG5zOnhzZD0iaHR0cDovL3d3dy53My5vcmcvMjAwMS9YTUxTY2hlbWEiPg0KICA8TGlua0luZm9Db3JlPg0KICAgIDxMaW5rSWQ+MTA1ODwvTGlua0lkPg0KICAgIDxJbmZsb3dWYWw+NjIsOTE5PC9JbmZsb3dWYWw+DQogICAgPERpc3BWYWw+NjIsOTE5IDwvRGlzcFZhbD4NCiAgICA8TGFzdFVwZFRpbWU+MjAyNS8xMC8yOSAxMDoyNjozNjwvTGFzdFVwZFRpbWU+DQogICAgPFdvcmtzaGVldE5NPlBM44CQSUZSU+OAkTwvV29ya3NoZWV0Tk0+DQogICAgPExpbmtDZWxsQWRkcmVzc0ExPlQ3PC9MaW5rQ2VsbEFkZHJlc3NBMT4NCiAgICA8TGlua0NlbGxBZGRyZXNzUjFDMT5SN0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wMDAwMDAwMDAvMS8xLzI0Mi9LOTAwMDAwMDQx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E8L0l0ZW1JZD4NCiAgICA8RGlzcEl0ZW1JZD5LMjEwMTAwMjA8L0Rpc3BJdGVtSWQ+DQogICAgPENvbElkPlIzMDEwMDAwMCM8L0NvbElkPg0KICAgIDxUZW1BeGlzVHlwPjEwMDAwMDwvVGVtQXhpc1R5cD4NCiAgICA8TWVudU5tPumAo+e1kOe0lOaQjeebiuioiOeul+abuDwvTWVudU5tPg0KICAgIDxJdGVtTm0+44K144O844OT44K55Y+K44Gz44Gd44Gu5LuW44Gu6LKp5aOy44Gr5L+C44KL5Y+O55uKPC9JdGVtTm0+DQogICAgPENvbE5tPuW9k+acn+mHkemhjTwvQ29sTm0+DQogICAgPE9yaWdpbmFsVmFsPjYyLDkxOSwwNjUsMDAwPC9PcmlnaW5hbFZhbD4NCiAgICA8TGFzdE51bVZhbD42Miw5MTk8L0xhc3ROdW1WYWw+DQogICAgPFJhd0xpbmtWYWw+NjIsOTE5PC9SYXdMaW5rVmFsPg0KICAgIDxWaWV3VW5pdFR5cD43PC9WaWV3VW5pdFR5cD4NCiAgICA8RGVjaW1hbFBvaW50PjA8L0RlY2ltYWxQb2ludD4NCiAgICA8Um91bmRUeXA+MjwvUm91bmRUeXA+DQogICAgPE51bVRleHRUeXA+MTwvTnVtVGV4dFR5cD4NCiAgICA8Q2xhc3NUeXA+MzwvQ2xhc3NUeXA+DQogICAgPERUb3RhbFlNREhNUz4yMDI1LzEwLzI4IDExOjQ4OjU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59" Error="">PD94bWwgdmVyc2lvbj0iMS4wIiBlbmNvZGluZz0idXRmLTgiPz4NCjxMaW5rSW5mb0V4Y2VsIHhtbG5zOnhzaT0iaHR0cDovL3d3dy53My5vcmcvMjAwMS9YTUxTY2hlbWEtaW5zdGFuY2UiIHhtbG5zOnhzZD0iaHR0cDovL3d3dy53My5vcmcvMjAwMS9YTUxTY2hlbWEiPg0KICA8TGlua0luZm9Db3JlPg0KICAgIDxMaW5rSWQ+MTA1OTwvTGlua0lkPg0KICAgIDxJbmZsb3dWYWw+MSwyNDAsMzQ2PC9JbmZsb3dWYWw+DQogICAgPERpc3BWYWw+MSwyNDAsMzQ2IDwvRGlzcFZhbD4NCiAgICA8TGFzdFVwZFRpbWU+MjAyNS8xMC8yOSAxMDoyNjozNjwvTGFzdFVwZFRpbWU+DQogICAgPFdvcmtzaGVldE5NPlBM44CQSUZSU+OAkTwvV29ya3NoZWV0Tk0+DQogICAgPExpbmtDZWxsQWRkcmVzc0ExPlQ4PC9MaW5rQ2VsbEFkZHJlc3NBMT4NCiAgICA8TGlua0NlbGxBZGRyZXNzUjFDMT5SOE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wMDAwMDAwMDAvMS8xLzI0Mi9LMjEwMTBa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xMFowMCM8L0l0ZW1JZD4NCiAgICA8RGlzcEl0ZW1JZD5LMjEwMTBaMDAwPC9EaXNwSXRlbUlkPg0KICAgIDxDb2xJZD5SMzAxMDAwMDAjPC9Db2xJZD4NCiAgICA8VGVtQXhpc1R5cD4xMDAwMDA8L1RlbUF4aXNUeXA+DQogICAgPE1lbnVObT7pgKPntZDntJTmkI3nm4roqIjnrpfmm7g8L01lbnVObT4NCiAgICA8SXRlbU5tPuWPjuebiuWQiOioiDwvSXRlbU5tPg0KICAgIDxDb2xObT7lvZPmnJ/ph5HpoY08L0NvbE5tPg0KICAgIDxPcmlnaW5hbFZhbD4xLDI0MCwzNDYsNjQ5LDAwMDwvT3JpZ2luYWxWYWw+DQogICAgPExhc3ROdW1WYWw+MSwyNDAsMzQ2PC9MYXN0TnVtVmFsPg0KICAgIDxSYXdMaW5rVmFsPjEsMjQwLDM0NjwvUmF3TGlua1ZhbD4NCiAgICA8Vmlld1VuaXRUeXA+NzwvVmlld1VuaXRUeXA+DQogICAgPERlY2ltYWxQb2ludD4wPC9EZWNpbWFsUG9pbnQ+DQogICAgPFJvdW5kVHlwPjI8L1JvdW5kVHlwPg0KICAgIDxOdW1UZXh0VHlwPjE8L051bVRleHRUeXA+DQogICAgPENsYXNzVHlwPjM8L0NsYXNzVHlwPg0KICAgIDxEVG90YWxZTURITVM+MjAyNS8xMC8yOCAxMTo0ODo1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0" Error="">PD94bWwgdmVyc2lvbj0iMS4wIiBlbmNvZGluZz0idXRmLTgiPz4NCjxMaW5rSW5mb0V4Y2VsIHhtbG5zOnhzaT0iaHR0cDovL3d3dy53My5vcmcvMjAwMS9YTUxTY2hlbWEtaW5zdGFuY2UiIHhtbG5zOnhzZD0iaHR0cDovL3d3dy53My5vcmcvMjAwMS9YTUxTY2hlbWEiPg0KICA8TGlua0luZm9Db3JlPg0KICAgIDxMaW5rSWQ+MTA2MDwvTGlua0lkPg0KICAgIDxJbmZsb3dWYWw+LTEsMDY4LDczNzwvSW5mbG93VmFsPg0KICAgIDxEaXNwVmFsPuKWsiAxLDA2OCw3MzcgPC9EaXNwVmFsPg0KICAgIDxMYXN0VXBkVGltZT4yMDI1LzEwLzI5IDEwOjI2OjM2PC9MYXN0VXBkVGltZT4NCiAgICA8V29ya3NoZWV0Tk0+UEzjgJBJRlJT44CRPC9Xb3Jrc2hlZXROTT4NCiAgICA8TGlua0NlbGxBZGRyZXNzQTE+VDk8L0xpbmtDZWxsQWRkcmVzc0ExPg0KICAgIDxMaW5rQ2VsbEFkZHJlc3NSMUMxPlI5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AwMDAwMDAwMC8xLzEvMjQyL0syMTAyMFo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IwWjAwIzwvSXRlbUlkPg0KICAgIDxEaXNwSXRlbUlkPksyMTAyMFowMDA8L0Rpc3BJdGVtSWQ+DQogICAgPENvbElkPlIzMDEwMDAwMCM8L0NvbElkPg0KICAgIDxUZW1BeGlzVHlwPjEwMDAwMDwvVGVtQXhpc1R5cD4NCiAgICA8TWVudU5tPumAo+e1kOe0lOaQjeebiuioiOeul+abuDwvTWVudU5tPg0KICAgIDxJdGVtTm0+5Y6f5L6hPC9JdGVtTm0+DQogICAgPENvbE5tPuW9k+acn+mHkemhjTwvQ29sTm0+DQogICAgPE9yaWdpbmFsVmFsPi0xLDA2OCw3MzcsOTg4LDAwMDwvT3JpZ2luYWxWYWw+DQogICAgPExhc3ROdW1WYWw+LTEsMDY4LDczNzwvTGFzdE51bVZhbD4NCiAgICA8UmF3TGlua1ZhbD4tMSwwNjgsNzM3PC9SYXdMaW5rVmFsPg0KICAgIDxWaWV3VW5pdFR5cD43PC9WaWV3VW5pdFR5cD4NCiAgICA8RGVjaW1hbFBvaW50PjA8L0RlY2ltYWxQb2ludD4NCiAgICA8Um91bmRUeXA+MjwvUm91bmRUeXA+DQogICAgPE51bVRleHRUeXA+MTwvTnVtVGV4dFR5cD4NCiAgICA8Q2xhc3NUeXA+MzwvQ2xhc3NUeXA+DQogICAgPERUb3RhbFlNREhNUz4yMDI1LzEwLzI4IDExOjQ4OjU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1" Error="">PD94bWwgdmVyc2lvbj0iMS4wIiBlbmNvZGluZz0idXRmLTgiPz4NCjxMaW5rSW5mb0V4Y2VsIHhtbG5zOnhzaT0iaHR0cDovL3d3dy53My5vcmcvMjAwMS9YTUxTY2hlbWEtaW5zdGFuY2UiIHhtbG5zOnhzZD0iaHR0cDovL3d3dy53My5vcmcvMjAwMS9YTUxTY2hlbWEiPg0KICA8TGlua0luZm9Db3JlPg0KICAgIDxMaW5rSWQ+MTA2MTwvTGlua0lkPg0KICAgIDxJbmZsb3dWYWw+MTcxLDYwODwvSW5mbG93VmFsPg0KICAgIDxEaXNwVmFsPjE3MSw2MDggPC9EaXNwVmFsPg0KICAgIDxMYXN0VXBkVGltZT4yMDI1LzEwLzI5IDEwOjI2OjM2PC9MYXN0VXBkVGltZT4NCiAgICA8V29ya3NoZWV0Tk0+UEzjgJBJRlJT44CRPC9Xb3Jrc2hlZXROTT4NCiAgICA8TGlua0NlbGxBZGRyZXNzQTE+VDEwPC9MaW5rQ2VsbEFkZHJlc3NBMT4NCiAgICA8TGlua0NlbGxBZGRyZXNzUjFDMT5SMTBDMjA8L0xpbmtDZWxsQWRkcmVzc1IxQzE+DQogICAgPENlbGxCYWNrZ3JvdW5kQ29sb3I+NjU0ODQ8L0NlbGxCYWNrZ3JvdW5kQ29sb3I+DQogICAgPENlbGxCYWNrZ3JvdW5kQ29sb3JJbmRleD42PC9DZWxsQmFja2dyb3VuZENvbG9ySW5kZXg+DQogIDwvTGlua0luZm9Db3JlPg0KICA8TGlua0luZm9Yc2E+DQogICAgPEF1SWQ+MDU1OTcvMjMvMy8yL0QyMzAwNTAxMDAxMDAwMDAwMDAwLzEvMS8yNDIvSzIxMDMwMDAwI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MzAwMDAjPC9JdGVtSWQ+DQogICAgPERpc3BJdGVtSWQ+SzIxMDMwMDAwMDwvRGlzcEl0ZW1JZD4NCiAgICA8Q29sSWQ+UjMwMTAwMDAwIzwvQ29sSWQ+DQogICAgPFRlbUF4aXNUeXA+MTAwMDAwPC9UZW1BeGlzVHlwPg0KICAgIDxNZW51Tm0+6YCj57WQ57SU5pCN55uK6KiI566X5pu4PC9NZW51Tm0+DQogICAgPEl0ZW1ObT7lo7LkuIrnt4/liKnnm4o8L0l0ZW1ObT4NCiAgICA8Q29sTm0+5b2T5pyf6YeR6aGNPC9Db2xObT4NCiAgICA8T3JpZ2luYWxWYWw+MTcxLDYwOCw2NjEsMDAwPC9PcmlnaW5hbFZhbD4NCiAgICA8TGFzdE51bVZhbD4xNzEsNjA4PC9MYXN0TnVtVmFsPg0KICAgIDxSYXdMaW5rVmFsPjE3MSw2MDg8L1Jhd0xpbmtWYWw+DQogICAgPFZpZXdVbml0VHlwPjc8L1ZpZXdVbml0VHlwPg0KICAgIDxEZWNpbWFsUG9pbnQ+MDwvRGVjaW1hbFBvaW50Pg0KICAgIDxSb3VuZFR5cD4yPC9Sb3VuZFR5cD4NCiAgICA8TnVtVGV4dFR5cD4xPC9OdW1UZXh0VHlwPg0KICAgIDxDbGFzc1R5cD4zPC9DbGFzc1R5cD4NCiAgICA8RFRvdGFsWU1ESE1TPjIwMjUvMTAvMjggMTE6NDg6NTY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62" Error="">PD94bWwgdmVyc2lvbj0iMS4wIiBlbmNvZGluZz0idXRmLTgiPz4NCjxMaW5rSW5mb0V4Y2VsIHhtbG5zOnhzaT0iaHR0cDovL3d3dy53My5vcmcvMjAwMS9YTUxTY2hlbWEtaW5zdGFuY2UiIHhtbG5zOnhzZD0iaHR0cDovL3d3dy53My5vcmcvMjAwMS9YTUxTY2hlbWEiPg0KICA8TGlua0luZm9Db3JlPg0KICAgIDxMaW5rSWQ+MTA2MjwvTGlua0lkPg0KICAgIDxJbmZsb3dWYWw+LTE0NCwyNDE8L0luZmxvd1ZhbD4NCiAgICA8RGlzcFZhbD7ilrIgMTQ0LDI0MSA8L0Rpc3BWYWw+DQogICAgPExhc3RVcGRUaW1lPjIwMjUvMTAvMjkgMTA6MjY6MzY8L0xhc3RVcGRUaW1lPg0KICAgIDxXb3Jrc2hlZXROTT5QTOOAkElGUlPjgJE8L1dvcmtzaGVldE5NPg0KICAgIDxMaW5rQ2VsbEFkZHJlc3NBMT5UMTE8L0xpbmtDZWxsQWRkcmVzc0ExPg0KICAgIDxMaW5rQ2VsbEFkZHJlc3NSMUMxPlIxMU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wMDAwMDAwMDAvMS8xLzI0Mi9LOTAwMDAwMDQy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I8L0l0ZW1JZD4NCiAgICA8RGlzcEl0ZW1JZD5LMjEwMzAxMDA8L0Rpc3BJdGVtSWQ+DQogICAgPENvbElkPlIzMDEwMDAwMCM8L0NvbElkPg0KICAgIDxUZW1BeGlzVHlwPjEwMDAwMDwvVGVtQXhpc1R5cD4NCiAgICA8TWVudU5tPumAo+e1kOe0lOaQjeebiuioiOeul+abuDwvTWVudU5tPg0KICAgIDxJdGVtTm0+6LKp5aOy6LK75Y+K44Gz5LiA6Iis566h55CG6LK7PC9JdGVtTm0+DQogICAgPENvbE5tPuW9k+acn+mHkemhjTwvQ29sTm0+DQogICAgPE9yaWdpbmFsVmFsPi0xNDQsMjQxLDUzMywwMDA8L09yaWdpbmFsVmFsPg0KICAgIDxMYXN0TnVtVmFsPi0xNDQsMjQxPC9MYXN0TnVtVmFsPg0KICAgIDxSYXdMaW5rVmFsPi0xNDQsMjQxPC9SYXdMaW5rVmFsPg0KICAgIDxWaWV3VW5pdFR5cD43PC9WaWV3VW5pdFR5cD4NCiAgICA8RGVjaW1hbFBvaW50PjA8L0RlY2ltYWxQb2ludD4NCiAgICA8Um91bmRUeXA+MjwvUm91bmRUeXA+DQogICAgPE51bVRleHRUeXA+MTwvTnVtVGV4dFR5cD4NCiAgICA8Q2xhc3NUeXA+MzwvQ2xhc3NUeXA+DQogICAgPERUb3RhbFlNREhNUz4yMDI1LzEwLzI4IDExOjQ4OjU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3" Error="">PD94bWwgdmVyc2lvbj0iMS4wIiBlbmNvZGluZz0idXRmLTgiPz4NCjxMaW5rSW5mb0V4Y2VsIHhtbG5zOnhzaT0iaHR0cDovL3d3dy53My5vcmcvMjAwMS9YTUxTY2hlbWEtaW5zdGFuY2UiIHhtbG5zOnhzZD0iaHR0cDovL3d3dy53My5vcmcvMjAwMS9YTUxTY2hlbWEiPg0KICA8TGlua0luZm9Db3JlPg0KICAgIDxMaW5rSWQ+MTA2MzwvTGlua0lkPg0KICAgIDxJbmZsb3dWYWw+Nyw1ODM8L0luZmxvd1ZhbD4NCiAgICA8RGlzcFZhbD43LDU4MyA8L0Rpc3BWYWw+DQogICAgPExhc3RVcGRUaW1lPjIwMjUvMTAvMjkgMTA6MjY6MzY8L0xhc3RVcGRUaW1lPg0KICAgIDxXb3Jrc2hlZXROTT5QTOOAkElGUlPjgJE8L1dvcmtzaGVldE5NPg0KICAgIDxMaW5rQ2VsbEFkZHJlc3NBMT5UMTI8L0xpbmtDZWxsQWRkcmVzc0ExPg0KICAgIDxMaW5rQ2VsbEFkZHJlc3NSMUMxPlIxMk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wMDAwMDAwMDAvMS8xLzI0Mi9LMjEwNDBa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0MFowMCM8L0l0ZW1JZD4NCiAgICA8RGlzcEl0ZW1JZD5LMjEwNDBaMDAwPC9EaXNwSXRlbUlkPg0KICAgIDxDb2xJZD5SMzAxMDAwMDAjPC9Db2xJZD4NCiAgICA8VGVtQXhpc1R5cD4xMDAwMDA8L1RlbUF4aXNUeXA+DQogICAgPE1lbnVObT7pgKPntZDntJTmkI3nm4roqIjnrpfmm7g8L01lbnVObT4NCiAgICA8SXRlbU5tPuOBneOBruS7luOBruWPjuebiuODu+iyu+eUqOWQiOioiDwvSXRlbU5tPg0KICAgIDxDb2xObT7lvZPmnJ/ph5HpoY08L0NvbE5tPg0KICAgIDxPcmlnaW5hbFZhbD43LDU4MywwMTYsMDAwPC9PcmlnaW5hbFZhbD4NCiAgICA8TGFzdE51bVZhbD43LDU4MzwvTGFzdE51bVZhbD4NCiAgICA8UmF3TGlua1ZhbD43LDU4MzwvUmF3TGlua1ZhbD4NCiAgICA8Vmlld1VuaXRUeXA+NzwvVmlld1VuaXRUeXA+DQogICAgPERlY2ltYWxQb2ludD4wPC9EZWNpbWFsUG9pbnQ+DQogICAgPFJvdW5kVHlwPjI8L1JvdW5kVHlwPg0KICAgIDxOdW1UZXh0VHlwPjE8L051bVRleHRUeXA+DQogICAgPENsYXNzVHlwPjM8L0NsYXNzVHlwPg0KICAgIDxEVG90YWxZTURITVM+MjAyNS8xMC8yOCAxMTo0ODo1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4" Error="">PD94bWwgdmVyc2lvbj0iMS4wIiBlbmNvZGluZz0idXRmLTgiPz4NCjxMaW5rSW5mb0V4Y2VsIHhtbG5zOnhzaT0iaHR0cDovL3d3dy53My5vcmcvMjAwMS9YTUxTY2hlbWEtaW5zdGFuY2UiIHhtbG5zOnhzZD0iaHR0cDovL3d3dy53My5vcmcvMjAwMS9YTUxTY2hlbWEiPg0KICA8TGlua0luZm9Db3JlPg0KICAgIDxMaW5rSWQ+MTA2NDwvTGlua0lkPg0KICAgIDxJbmZsb3dWYWw+LTI4MDwvSW5mbG93VmFsPg0KICAgIDxEaXNwVmFsPuKWsiAyODAgPC9EaXNwVmFsPg0KICAgIDxMYXN0VXBkVGltZT4yMDI1LzEwLzI5IDEwOjI2OjM2PC9MYXN0VXBkVGltZT4NCiAgICA8V29ya3NoZWV0Tk0+UEzjgJBJRlJT44CRPC9Xb3Jrc2hlZXROTT4NCiAgICA8TGlua0NlbGxBZGRyZXNzQTE+VDEzPC9MaW5rQ2VsbEFkZHJlc3NBMT4NCiAgICA8TGlua0NlbGxBZGRyZXNzUjFDMT5SMTNDMjA8L0xpbmtDZWxsQWRkcmVzc1IxQzE+DQogICAgPENlbGxCYWNrZ3JvdW5kQ29sb3I+NjU0ODQ8L0NlbGxCYWNrZ3JvdW5kQ29sb3I+DQogICAgPENlbGxCYWNrZ3JvdW5kQ29sb3JJbmRleD42PC9DZWxsQmFja2dyb3VuZENvbG9ySW5kZXg+DQogIDwvTGlua0luZm9Db3JlPg0KICA8TGlua0luZm9Yc2E+DQogICAgPEF1SWQ+MDU1OTcvMjMvMy8yL0QyMzAwNTAxMDAxMDAwMDAwMDAwLzEvMS8yNDIvSzkwMDAwMDA0M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zPC9JdGVtSWQ+DQogICAgPERpc3BJdGVtSWQ+SzIxMDQwMDEwPC9EaXNwSXRlbUlkPg0KICAgIDxDb2xJZD5SMzAxMDAwMDAjPC9Db2xJZD4NCiAgICA8VGVtQXhpc1R5cD4xMDAwMDA8L1RlbUF4aXNUeXA+DQogICAgPE1lbnVObT7pgKPntZDntJTmkI3nm4roqIjnrpfmm7g8L01lbnVObT4NCiAgICA8SXRlbU5tPuWbuuWumuizh+eUo+mZpOWjsuWNtOaQjeebijwvSXRlbU5tPg0KICAgIDxDb2xObT7lvZPmnJ/ph5HpoY08L0NvbE5tPg0KICAgIDxPcmlnaW5hbFZhbD4tMjgwLDUwMCwwMDA8L09yaWdpbmFsVmFsPg0KICAgIDxMYXN0TnVtVmFsPi0yODA8L0xhc3ROdW1WYWw+DQogICAgPFJhd0xpbmtWYWw+LTI4MDwvUmF3TGlua1ZhbD4NCiAgICA8Vmlld1VuaXRUeXA+NzwvVmlld1VuaXRUeXA+DQogICAgPERlY2ltYWxQb2ludD4wPC9EZWNpbWFsUG9pbnQ+DQogICAgPFJvdW5kVHlwPjI8L1JvdW5kVHlwPg0KICAgIDxOdW1UZXh0VHlwPjE8L051bVRleHRUeXA+DQogICAgPENsYXNzVHlwPjM8L0NsYXNzVHlwPg0KICAgIDxEVG90YWxZTURITVM+MjAyNS8xMC8yOCAxMTo0ODo1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5" Error="">PD94bWwgdmVyc2lvbj0iMS4wIiBlbmNvZGluZz0idXRmLTgiPz4NCjxMaW5rSW5mb0V4Y2VsIHhtbG5zOnhzaT0iaHR0cDovL3d3dy53My5vcmcvMjAwMS9YTUxTY2hlbWEtaW5zdGFuY2UiIHhtbG5zOnhzZD0iaHR0cDovL3d3dy53My5vcmcvMjAwMS9YTUxTY2hlbWEiPg0KICA8TGlua0luZm9Db3JlPg0KICAgIDxMaW5rSWQ+MTA2NTwvTGlua0lkPg0KICAgIDxJbmZsb3dWYWw+LTIxMDwvSW5mbG93VmFsPg0KICAgIDxEaXNwVmFsPuKWsiAyMTA8L0Rpc3BWYWw+DQogICAgPExhc3RVcGRUaW1lPjIwMjUvMTAvMjkgMTA6MjY6MzY8L0xhc3RVcGRUaW1lPg0KICAgIDxXb3Jrc2hlZXROTT5QTOOAkElGUlPjgJE8L1dvcmtzaGVldE5NPg0KICAgIDxMaW5rQ2VsbEFkZHJlc3NBMT5UMTQ8L0xpbmtDZWxsQWRkcmVzc0ExPg0KICAgIDxMaW5rQ2VsbEFkZHJlc3NSMUMxPlIxNE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wMDAwMDAwMDAvMS8xLzI0Mi9LOTAwMDAwMDQ0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Q8L0l0ZW1JZD4NCiAgICA8RGlzcEl0ZW1JZD5LMjEwNDAwMjA8L0Rpc3BJdGVtSWQ+DQogICAgPENvbElkPlIzMDEwMDAwMCM8L0NvbElkPg0KICAgIDxUZW1BeGlzVHlwPjEwMDAwMDwvVGVtQXhpc1R5cD4NCiAgICA8TWVudU5tPumAo+e1kOe0lOaQjeebiuioiOeul+abuDwvTWVudU5tPg0KICAgIDxJdGVtTm0+5Zu65a6a6LOH55Sj5rib5pCN5pCN5aSxPC9JdGVtTm0+DQogICAgPENvbE5tPuW9k+acn+mHkemhjTwvQ29sTm0+DQogICAgPE9yaWdpbmFsVmFsPi0yMTAsNzE4LDAwMDwvT3JpZ2luYWxWYWw+DQogICAgPExhc3ROdW1WYWw+LTIxMDwvTGFzdE51bVZhbD4NCiAgICA8UmF3TGlua1ZhbD4tMjEwPC9SYXdMaW5rVmFsPg0KICAgIDxWaWV3VW5pdFR5cD43PC9WaWV3VW5pdFR5cD4NCiAgICA8RGVjaW1hbFBvaW50PjA8L0RlY2ltYWxQb2ludD4NCiAgICA8Um91bmRUeXA+MjwvUm91bmRUeXA+DQogICAgPE51bVRleHRUeXA+MTwvTnVtVGV4dFR5cD4NCiAgICA8Q2xhc3NUeXA+MzwvQ2xhc3NUeXA+DQogICAgPERUb3RhbFlNREhNUz4yMDI1LzEwLzI4IDExOjQ4OjU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6" Error="">PD94bWwgdmVyc2lvbj0iMS4wIiBlbmNvZGluZz0idXRmLTgiPz4NCjxMaW5rSW5mb0V4Y2VsIHhtbG5zOnhzaT0iaHR0cDovL3d3dy53My5vcmcvMjAwMS9YTUxTY2hlbWEtaW5zdGFuY2UiIHhtbG5zOnhzZD0iaHR0cDovL3d3dy53My5vcmcvMjAwMS9YTUxTY2hlbWEiPg0KICA8TGlua0luZm9Db3JlPg0KICAgIDxMaW5rSWQ+MTA2NjwvTGlua0lkPg0KICAgIDxJbmZsb3dWYWw+NywzNDU8L0luZmxvd1ZhbD4NCiAgICA8RGlzcFZhbD43LDM0NSA8L0Rpc3BWYWw+DQogICAgPExhc3RVcGRUaW1lPjIwMjUvMTAvMjkgMTA6MjY6MzY8L0xhc3RVcGRUaW1lPg0KICAgIDxXb3Jrc2hlZXROTT5QTOOAkElGUlPjgJE8L1dvcmtzaGVldE5NPg0KICAgIDxMaW5rQ2VsbEFkZHJlc3NBMT5UMTU8L0xpbmtDZWxsQWRkcmVzc0ExPg0KICAgIDxMaW5rQ2VsbEFkZHJlc3NSMUMxPlIxNU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wMDAwMDAwMDAvMS8xLzI0Mi9LOTAwMDAwMDQ3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c8L0l0ZW1JZD4NCiAgICA8RGlzcEl0ZW1JZD5LMjEwNDAwNTA8L0Rpc3BJdGVtSWQ+DQogICAgPENvbElkPlIzMDEwMDAwMCM8L0NvbElkPg0KICAgIDxUZW1BeGlzVHlwPjEwMDAwMDwvVGVtQXhpc1R5cD4NCiAgICA8TWVudU5tPumAo+e1kOe0lOaQjeebiuioiOeul+abuDwvTWVudU5tPg0KICAgIDxJdGVtTm0+6Zai5L+C5Lya56S+5pW055CG55uKPC9JdGVtTm0+DQogICAgPENvbE5tPuW9k+acn+mHkemhjTwvQ29sTm0+DQogICAgPE9yaWdpbmFsVmFsPjcsMzQ1LDM4MiwwMDA8L09yaWdpbmFsVmFsPg0KICAgIDxMYXN0TnVtVmFsPjcsMzQ1PC9MYXN0TnVtVmFsPg0KICAgIDxSYXdMaW5rVmFsPjcsMzQ1PC9SYXdMaW5rVmFsPg0KICAgIDxWaWV3VW5pdFR5cD43PC9WaWV3VW5pdFR5cD4NCiAgICA8RGVjaW1hbFBvaW50PjA8L0RlY2ltYWxQb2ludD4NCiAgICA8Um91bmRUeXA+MjwvUm91bmRUeXA+DQogICAgPE51bVRleHRUeXA+MTwvTnVtVGV4dFR5cD4NCiAgICA8Q2xhc3NUeXA+MzwvQ2xhc3NUeXA+DQogICAgPERUb3RhbFlNREhNUz4yMDI1LzEwLzI4IDExOjQ4OjU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7" Error="">PD94bWwgdmVyc2lvbj0iMS4wIiBlbmNvZGluZz0idXRmLTgiPz4NCjxMaW5rSW5mb0V4Y2VsIHhtbG5zOnhzaT0iaHR0cDovL3d3dy53My5vcmcvMjAwMS9YTUxTY2hlbWEtaW5zdGFuY2UiIHhtbG5zOnhzZD0iaHR0cDovL3d3dy53My5vcmcvMjAwMS9YTUxTY2hlbWEiPg0KICA8TGlua0luZm9Db3JlPg0KICAgIDxMaW5rSWQ+MTA2NzwvTGlua0lkPg0KICAgIDxJbmZsb3dWYWw+LTQzPC9JbmZsb3dWYWw+DQogICAgPERpc3BWYWw+4payIDQzPC9EaXNwVmFsPg0KICAgIDxMYXN0VXBkVGltZT4yMDI1LzEwLzI5IDEwOjI2OjM2PC9MYXN0VXBkVGltZT4NCiAgICA8V29ya3NoZWV0Tk0+UEzjgJBJRlJT44CRPC9Xb3Jrc2hlZXROTT4NCiAgICA8TGlua0NlbGxBZGRyZXNzQTE+VDE2PC9MaW5rQ2VsbEFkZHJlc3NBMT4NCiAgICA8TGlua0NlbGxBZGRyZXNzUjFDMT5SMTZDMjA8L0xpbmtDZWxsQWRkcmVzc1IxQzE+DQogICAgPENlbGxCYWNrZ3JvdW5kQ29sb3I+NjU0ODQ8L0NlbGxCYWNrZ3JvdW5kQ29sb3I+DQogICAgPENlbGxCYWNrZ3JvdW5kQ29sb3JJbmRleD42PC9DZWxsQmFja2dyb3VuZENvbG9ySW5kZXg+DQogIDwvTGlua0luZm9Db3JlPg0KICA8TGlua0luZm9Yc2E+DQogICAgPEF1SWQ+MDU1OTcvMjMvMy8yL0QyMzAwNTAxMDAxMDAwMDAwMDAwLzEvMS8yNDIvSzkwMDAwMDA0Ni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2PC9JdGVtSWQ+DQogICAgPERpc3BJdGVtSWQ+SzIxMDQwMDQwPC9EaXNwSXRlbUlkPg0KICAgIDxDb2xJZD5SMzAxMDAwMDAjPC9Db2xJZD4NCiAgICA8VGVtQXhpc1R5cD4xMDAwMDA8L1RlbUF4aXNUeXA+DQogICAgPE1lbnVObT7pgKPntZDntJTmkI3nm4roqIjnrpfmm7g8L01lbnVObT4NCiAgICA8SXRlbU5tPumWouS/guS8muekvuaVtOeQhuaQjTwvSXRlbU5tPg0KICAgIDxDb2xObT7lvZPmnJ/ph5HpoY08L0NvbE5tPg0KICAgIDxPcmlnaW5hbFZhbD4tNDMsNTc0LDAwMDwvT3JpZ2luYWxWYWw+DQogICAgPExhc3ROdW1WYWw+LTQzPC9MYXN0TnVtVmFsPg0KICAgIDxSYXdMaW5rVmFsPi00MzwvUmF3TGlua1ZhbD4NCiAgICA8Vmlld1VuaXRUeXA+NzwvVmlld1VuaXRUeXA+DQogICAgPERlY2ltYWxQb2ludD4wPC9EZWNpbWFsUG9pbnQ+DQogICAgPFJvdW5kVHlwPjI8L1JvdW5kVHlwPg0KICAgIDxOdW1UZXh0VHlwPjE8L051bVRleHRUeXA+DQogICAgPENsYXNzVHlwPjM8L0NsYXNzVHlwPg0KICAgIDxEVG90YWxZTURITVM+MjAyNS8xMC8yOCAxMTo0ODo1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8" Error="">PD94bWwgdmVyc2lvbj0iMS4wIiBlbmNvZGluZz0idXRmLTgiPz4NCjxMaW5rSW5mb0V4Y2VsIHhtbG5zOnhzaT0iaHR0cDovL3d3dy53My5vcmcvMjAwMS9YTUxTY2hlbWEtaW5zdGFuY2UiIHhtbG5zOnhzZD0iaHR0cDovL3d3dy53My5vcmcvMjAwMS9YTUxTY2hlbWEiPg0KICA8TGlua0luZm9Db3JlPg0KICAgIDxMaW5rSWQ+MTA2ODwvTGlua0lkPg0KICAgIDxJbmZsb3dWYWw+Niw3MzY8L0luZmxvd1ZhbD4NCiAgICA8RGlzcFZhbD42LDczNiA8L0Rpc3BWYWw+DQogICAgPExhc3RVcGRUaW1lPjIwMjUvMTAvMjkgMTA6MjY6MzY8L0xhc3RVcGRUaW1lPg0KICAgIDxXb3Jrc2hlZXROTT5QTOOAkElGUlPjgJE8L1dvcmtzaGVldE5NPg0KICAgIDxMaW5rQ2VsbEFkZHJlc3NBMT5UMTc8L0xpbmtDZWxsQWRkcmVzc0ExPg0KICAgIDxMaW5rQ2VsbEFkZHJlc3NSMUMxPlIxN0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wMDAwMDAwMDAvMS8xLzI0Mi9LOTAwMDAwMDQ4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g8L0l0ZW1JZD4NCiAgICA8RGlzcEl0ZW1JZD5LMjEwNDA4MDA8L0Rpc3BJdGVtSWQ+DQogICAgPENvbElkPlIzMDEwMDAwMCM8L0NvbElkPg0KICAgIDxUZW1BeGlzVHlwPjEwMDAwMDwvVGVtQXhpc1R5cD4NCiAgICA8TWVudU5tPumAo+e1kOe0lOaQjeebiuioiOeul+abuDwvTWVudU5tPg0KICAgIDxJdGVtTm0+44Gd44Gu5LuW44Gu5Y+O55uKPC9JdGVtTm0+DQogICAgPENvbE5tPuW9k+acn+mHkemhjTwvQ29sTm0+DQogICAgPE9yaWdpbmFsVmFsPjYsNzM2LDU3MiwwMDA8L09yaWdpbmFsVmFsPg0KICAgIDxMYXN0TnVtVmFsPjYsNzM2PC9MYXN0TnVtVmFsPg0KICAgIDxSYXdMaW5rVmFsPjYsNzM2PC9SYXdMaW5rVmFsPg0KICAgIDxWaWV3VW5pdFR5cD43PC9WaWV3VW5pdFR5cD4NCiAgICA8RGVjaW1hbFBvaW50PjA8L0RlY2ltYWxQb2ludD4NCiAgICA8Um91bmRUeXA+MjwvUm91bmRUeXA+DQogICAgPE51bVRleHRUeXA+MTwvTnVtVGV4dFR5cD4NCiAgICA8Q2xhc3NUeXA+MzwvQ2xhc3NUeXA+DQogICAgPERUb3RhbFlNREhNUz4yMDI1LzEwLzI4IDExOjQ4OjU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9" Error="">PD94bWwgdmVyc2lvbj0iMS4wIiBlbmNvZGluZz0idXRmLTgiPz4NCjxMaW5rSW5mb0V4Y2VsIHhtbG5zOnhzaT0iaHR0cDovL3d3dy53My5vcmcvMjAwMS9YTUxTY2hlbWEtaW5zdGFuY2UiIHhtbG5zOnhzZD0iaHR0cDovL3d3dy53My5vcmcvMjAwMS9YTUxTY2hlbWEiPg0KICA8TGlua0luZm9Db3JlPg0KICAgIDxMaW5rSWQ+MTA2OTwvTGlua0lkPg0KICAgIDxJbmZsb3dWYWw+LTUsOTY0PC9JbmZsb3dWYWw+DQogICAgPERpc3BWYWw+4payIDUsOTY0IDwvRGlzcFZhbD4NCiAgICA8TGFzdFVwZFRpbWU+MjAyNS8xMC8yOSAxMDoyNjozNjwvTGFzdFVwZFRpbWU+DQogICAgPFdvcmtzaGVldE5NPlBM44CQSUZSU+OAkTwvV29ya3NoZWV0Tk0+DQogICAgPExpbmtDZWxsQWRkcmVzc0ExPlQxODwvTGlua0NlbGxBZGRyZXNzQTE+DQogICAgPExpbmtDZWxsQWRkcmVzc1IxQzE+UjE4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AwMDAwMDAwMC8xLzEvMjQyL0s5MDAwMDAwNDk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OTwvSXRlbUlkPg0KICAgIDxEaXNwSXRlbUlkPksyMTA0MDkwMDwvRGlzcEl0ZW1JZD4NCiAgICA8Q29sSWQ+UjMwMTAwMDAwIzwvQ29sSWQ+DQogICAgPFRlbUF4aXNUeXA+MTAwMDAwPC9UZW1BeGlzVHlwPg0KICAgIDxNZW51Tm0+6YCj57WQ57SU5pCN55uK6KiI566X5pu4PC9NZW51Tm0+DQogICAgPEl0ZW1ObT7jgZ3jga7ku5bjga7osrvnlKg8L0l0ZW1ObT4NCiAgICA8Q29sTm0+5b2T5pyf6YeR6aGNPC9Db2xObT4NCiAgICA8T3JpZ2luYWxWYWw+LTUsOTY0LDE0NiwwMDA8L09yaWdpbmFsVmFsPg0KICAgIDxMYXN0TnVtVmFsPi01LDk2NDwvTGFzdE51bVZhbD4NCiAgICA8UmF3TGlua1ZhbD4tNSw5NjQ8L1Jhd0xpbmtWYWw+DQogICAgPFZpZXdVbml0VHlwPjc8L1ZpZXdVbml0VHlwPg0KICAgIDxEZWNpbWFsUG9pbnQ+MDwvRGVjaW1hbFBvaW50Pg0KICAgIDxSb3VuZFR5cD4yPC9Sb3VuZFR5cD4NCiAgICA8TnVtVGV4dFR5cD4xPC9OdW1UZXh0VHlwPg0KICAgIDxDbGFzc1R5cD4zPC9DbGFzc1R5cD4NCiAgICA8RFRvdGFsWU1ESE1TPjIwMjUvMTAvMjggMTE6NDg6NTY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71" Error="">PD94bWwgdmVyc2lvbj0iMS4wIiBlbmNvZGluZz0idXRmLTgiPz4NCjxMaW5rSW5mb0V4Y2VsIHhtbG5zOnhzaT0iaHR0cDovL3d3dy53My5vcmcvMjAwMS9YTUxTY2hlbWEtaW5zdGFuY2UiIHhtbG5zOnhzZD0iaHR0cDovL3d3dy53My5vcmcvMjAwMS9YTUxTY2hlbWEiPg0KICA8TGlua0luZm9Db3JlPg0KICAgIDxMaW5rSWQ+MTA3MTwvTGlua0lkPg0KICAgIDxJbmZsb3dWYWw+MTIsNTEwPC9JbmZsb3dWYWw+DQogICAgPERpc3BWYWw+MTIsNTEwIDwvRGlzcFZhbD4NCiAgICA8TGFzdFVwZFRpbWU+MjAyNS8xMC8yOSAxMDoyNjozNjwvTGFzdFVwZFRpbWU+DQogICAgPFdvcmtzaGVldE5NPlBM44CQSUZSU+OAkTwvV29ya3NoZWV0Tk0+DQogICAgPExpbmtDZWxsQWRkcmVzc0ExPlQyMDwvTGlua0NlbGxBZGRyZXNzQTE+DQogICAgPExpbmtDZWxsQWRkcmVzc1IxQzE+UjIw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AwMDAwMDAwMC8xLzEvMjQyL0s5MDAwMDAwNTQ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NDwvSXRlbUlkPg0KICAgIDxEaXNwSXRlbUlkPksyMTA2MDFaMDwvRGlzcEl0ZW1JZD4NCiAgICA8Q29sSWQ+UjMwMTAwMDAwIzwvQ29sSWQ+DQogICAgPFRlbUF4aXNUeXA+MTAwMDAwPC9UZW1BeGlzVHlwPg0KICAgIDxNZW51Tm0+6YCj57WQ57SU5pCN55uK6KiI566X5pu4PC9NZW51Tm0+DQogICAgPEl0ZW1ObT7ph5Hono3lj47nm4rlkIjoqIg8L0l0ZW1ObT4NCiAgICA8Q29sTm0+5b2T5pyf6YeR6aGNPC9Db2xObT4NCiAgICA8T3JpZ2luYWxWYWw+MTIsNTEwLDk0NywwMDA8L09yaWdpbmFsVmFsPg0KICAgIDxMYXN0TnVtVmFsPjEyLDUxMDwvTGFzdE51bVZhbD4NCiAgICA8UmF3TGlua1ZhbD4xMiw1MTA8L1Jhd0xpbmtWYWw+DQogICAgPFZpZXdVbml0VHlwPjc8L1ZpZXdVbml0VHlwPg0KICAgIDxEZWNpbWFsUG9pbnQ+MDwvRGVjaW1hbFBvaW50Pg0KICAgIDxSb3VuZFR5cD4yPC9Sb3VuZFR5cD4NCiAgICA8TnVtVGV4dFR5cD4xPC9OdW1UZXh0VHlwPg0KICAgIDxDbGFzc1R5cD4zPC9DbGFzc1R5cD4NCiAgICA8RFRvdGFsWU1ESE1TPjIwMjUvMTAvMjggMTE6NDg6NTY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72" Error="">PD94bWwgdmVyc2lvbj0iMS4wIiBlbmNvZGluZz0idXRmLTgiPz4NCjxMaW5rSW5mb0V4Y2VsIHhtbG5zOnhzaT0iaHR0cDovL3d3dy53My5vcmcvMjAwMS9YTUxTY2hlbWEtaW5zdGFuY2UiIHhtbG5zOnhzZD0iaHR0cDovL3d3dy53My5vcmcvMjAwMS9YTUxTY2hlbWEiPg0KICA8TGlua0luZm9Db3JlPg0KICAgIDxMaW5rSWQ+MTA3MjwvTGlua0lkPg0KICAgIDxJbmZsb3dWYWw+OSw3MzE8L0luZmxvd1ZhbD4NCiAgICA8RGlzcFZhbD45LDczMSA8L0Rpc3BWYWw+DQogICAgPExhc3RVcGRUaW1lPjIwMjUvMTAvMjkgMTA6MjY6MzY8L0xhc3RVcGRUaW1lPg0KICAgIDxXb3Jrc2hlZXROTT5QTOOAkElGUlPjgJE8L1dvcmtzaGVldE5NPg0KICAgIDxMaW5rQ2VsbEFkZHJlc3NBMT5UMjE8L0xpbmtDZWxsQWRkcmVzc0ExPg0KICAgIDxMaW5rQ2VsbEFkZHJlc3NSMUMxPlIyMU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wMDAwMDAwMDAvMS8xLzI0Mi9LOTAwMDAwMDUx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E8L0l0ZW1JZD4NCiAgICA8RGlzcEl0ZW1JZD5LMjEwNjAxMTA8L0Rpc3BJdGVtSWQ+DQogICAgPENvbElkPlIzMDEwMDAwMCM8L0NvbElkPg0KICAgIDxUZW1BeGlzVHlwPjEwMDAwMDwvVGVtQXhpc1R5cD4NCiAgICA8TWVudU5tPumAo+e1kOe0lOaQjeebiuioiOeul+abuDwvTWVudU5tPg0KICAgIDxJdGVtTm0+5Y+X5Y+W5Yip5oGvPC9JdGVtTm0+DQogICAgPENvbE5tPuW9k+acn+mHkemhjTwvQ29sTm0+DQogICAgPE9yaWdpbmFsVmFsPjksNzMxLDU5MCwwMDA8L09yaWdpbmFsVmFsPg0KICAgIDxMYXN0TnVtVmFsPjksNzMxPC9MYXN0TnVtVmFsPg0KICAgIDxSYXdMaW5rVmFsPjksNzMxPC9SYXdMaW5rVmFsPg0KICAgIDxWaWV3VW5pdFR5cD43PC9WaWV3VW5pdFR5cD4NCiAgICA8RGVjaW1hbFBvaW50PjA8L0RlY2ltYWxQb2ludD4NCiAgICA8Um91bmRUeXA+MjwvUm91bmRUeXA+DQogICAgPE51bVRleHRUeXA+MTwvTnVtVGV4dFR5cD4NCiAgICA8Q2xhc3NUeXA+MzwvQ2xhc3NUeXA+DQogICAgPERUb3RhbFlNREhNUz4yMDI1LzEwLzI4IDExOjQ4OjU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73" Error="">PD94bWwgdmVyc2lvbj0iMS4wIiBlbmNvZGluZz0idXRmLTgiPz4NCjxMaW5rSW5mb0V4Y2VsIHhtbG5zOnhzaT0iaHR0cDovL3d3dy53My5vcmcvMjAwMS9YTUxTY2hlbWEtaW5zdGFuY2UiIHhtbG5zOnhzZD0iaHR0cDovL3d3dy53My5vcmcvMjAwMS9YTUxTY2hlbWEiPg0KICA8TGlua0luZm9Db3JlPg0KICAgIDxMaW5rSWQ+MTA3MzwvTGlua0lkPg0KICAgIDxJbmZsb3dWYWw+Miw2NzA8L0luZmxvd1ZhbD4NCiAgICA8RGlzcFZhbD4yLDY3MCA8L0Rpc3BWYWw+DQogICAgPExhc3RVcGRUaW1lPjIwMjUvMTAvMjkgMTA6MjY6MzY8L0xhc3RVcGRUaW1lPg0KICAgIDxXb3Jrc2hlZXROTT5QTOOAkElGUlPjgJE8L1dvcmtzaGVldE5NPg0KICAgIDxMaW5rQ2VsbEFkZHJlc3NBMT5UMjI8L0xpbmtDZWxsQWRkcmVzc0ExPg0KICAgIDxMaW5rQ2VsbEFkZHJlc3NSMUMxPlIyMk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wMDAwMDAwMDAvMS8xLzI0Mi9LOTAwMDAwMDUy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I8L0l0ZW1JZD4NCiAgICA8RGlzcEl0ZW1JZD5LMjEwNjAxMjA8L0Rpc3BJdGVtSWQ+DQogICAgPENvbElkPlIzMDEwMDAwMCM8L0NvbElkPg0KICAgIDxUZW1BeGlzVHlwPjEwMDAwMDwvVGVtQXhpc1R5cD4NCiAgICA8TWVudU5tPumAo+e1kOe0lOaQjeebiuioiOeul+abuDwvTWVudU5tPg0KICAgIDxJdGVtTm0+5Y+X5Y+W6YWN5b2T6YeRPC9JdGVtTm0+DQogICAgPENvbE5tPuW9k+acn+mHkemhjTwvQ29sTm0+DQogICAgPE9yaWdpbmFsVmFsPjIsNjcwLDk4MSwwMDA8L09yaWdpbmFsVmFsPg0KICAgIDxMYXN0TnVtVmFsPjIsNjcwPC9MYXN0TnVtVmFsPg0KICAgIDxSYXdMaW5rVmFsPjIsNjcwPC9SYXdMaW5rVmFsPg0KICAgIDxWaWV3VW5pdFR5cD43PC9WaWV3VW5pdFR5cD4NCiAgICA8RGVjaW1hbFBvaW50PjA8L0RlY2ltYWxQb2ludD4NCiAgICA8Um91bmRUeXA+MjwvUm91bmRUeXA+DQogICAgPE51bVRleHRUeXA+MTwvTnVtVGV4dFR5cD4NCiAgICA8Q2xhc3NUeXA+MzwvQ2xhc3NUeXA+DQogICAgPERUb3RhbFlNREhNUz4yMDI1LzEwLzI4IDExOjQ4OjU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74" Error="">PD94bWwgdmVyc2lvbj0iMS4wIiBlbmNvZGluZz0idXRmLTgiPz4NCjxMaW5rSW5mb0V4Y2VsIHhtbG5zOnhzaT0iaHR0cDovL3d3dy53My5vcmcvMjAwMS9YTUxTY2hlbWEtaW5zdGFuY2UiIHhtbG5zOnhzZD0iaHR0cDovL3d3dy53My5vcmcvMjAwMS9YTUxTY2hlbWEiPg0KICA8TGlua0luZm9Db3JlPg0KICAgIDxMaW5rSWQ+MTA3NDwvTGlua0lkPg0KICAgIDxJbmZsb3dWYWw+MTA4PC9JbmZsb3dWYWw+DQogICAgPERpc3BWYWw+MTA4IDwvRGlzcFZhbD4NCiAgICA8TGFzdFVwZFRpbWU+MjAyNS8xMC8yOSAxMDoyNjozNjwvTGFzdFVwZFRpbWU+DQogICAgPFdvcmtzaGVldE5NPlBM44CQSUZSU+OAkTwvV29ya3NoZWV0Tk0+DQogICAgPExpbmtDZWxsQWRkcmVzc0ExPlQyMzwvTGlua0NlbGxBZGRyZXNzQTE+DQogICAgPExpbmtDZWxsQWRkcmVzc1IxQzE+UjIz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AwMDAwMDAwMC8xLzEvMjQyL0s5MDAwMDAwNT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MzwvSXRlbUlkPg0KICAgIDxEaXNwSXRlbUlkPksyMTA2MDE5MDwvRGlzcEl0ZW1JZD4NCiAgICA8Q29sSWQ+UjMwMTAwMDAwIzwvQ29sSWQ+DQogICAgPFRlbUF4aXNUeXA+MTAwMDAwPC9UZW1BeGlzVHlwPg0KICAgIDxNZW51Tm0+6YCj57WQ57SU5pCN55uK6KiI566X5pu4PC9NZW51Tm0+DQogICAgPEl0ZW1ObT7jgZ3jga7ku5bjga7ph5Hono3lj47nm4o8L0l0ZW1ObT4NCiAgICA8Q29sTm0+5b2T5pyf6YeR6aGNPC9Db2xObT4NCiAgICA8T3JpZ2luYWxWYWw+MTA4LDM3NiwwMDA8L09yaWdpbmFsVmFsPg0KICAgIDxMYXN0TnVtVmFsPjEwODwvTGFzdE51bVZhbD4NCiAgICA8UmF3TGlua1ZhbD4xMDg8L1Jhd0xpbmtWYWw+DQogICAgPFZpZXdVbml0VHlwPjc8L1ZpZXdVbml0VHlwPg0KICAgIDxEZWNpbWFsUG9pbnQ+MDwvRGVjaW1hbFBvaW50Pg0KICAgIDxSb3VuZFR5cD4yPC9Sb3VuZFR5cD4NCiAgICA8TnVtVGV4dFR5cD4xPC9OdW1UZXh0VHlwPg0KICAgIDxDbGFzc1R5cD4zPC9DbGFzc1R5cD4NCiAgICA8RFRvdGFsWU1ESE1TPjIwMjUvMTAvMjggMTE6NDg6NTY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75" Error="">PD94bWwgdmVyc2lvbj0iMS4wIiBlbmNvZGluZz0idXRmLTgiPz4NCjxMaW5rSW5mb0V4Y2VsIHhtbG5zOnhzaT0iaHR0cDovL3d3dy53My5vcmcvMjAwMS9YTUxTY2hlbWEtaW5zdGFuY2UiIHhtbG5zOnhzZD0iaHR0cDovL3d3dy53My5vcmcvMjAwMS9YTUxTY2hlbWEiPg0KICA8TGlua0luZm9Db3JlPg0KICAgIDxMaW5rSWQ+MTA3NTwvTGlua0lkPg0KICAgIDxJbmZsb3dWYWw+LTE0LDYwOTwvSW5mbG93VmFsPg0KICAgIDxEaXNwVmFsPuKWsiAxNCw2MDkgPC9EaXNwVmFsPg0KICAgIDxMYXN0VXBkVGltZT4yMDI1LzEwLzI5IDEwOjI2OjM2PC9MYXN0VXBkVGltZT4NCiAgICA8V29ya3NoZWV0Tk0+UEzjgJBJRlJT44CRPC9Xb3Jrc2hlZXROTT4NCiAgICA8TGlua0NlbGxBZGRyZXNzQTE+VDI0PC9MaW5rQ2VsbEFkZHJlc3NBMT4NCiAgICA8TGlua0NlbGxBZGRyZXNzUjFDMT5SMjRDMjA8L0xpbmtDZWxsQWRkcmVzc1IxQzE+DQogICAgPENlbGxCYWNrZ3JvdW5kQ29sb3I+NjU0ODQ8L0NlbGxCYWNrZ3JvdW5kQ29sb3I+DQogICAgPENlbGxCYWNrZ3JvdW5kQ29sb3JJbmRleD42PC9DZWxsQmFja2dyb3VuZENvbG9ySW5kZXg+DQogIDwvTGlua0luZm9Db3JlPg0KICA8TGlua0luZm9Yc2E+DQogICAgPEF1SWQ+MDU1OTcvMjMvMy8yL0QyMzAwNTAxMDAxMDAwMDAwMDAwLzEvMS8yNDIvSzkwMDAwMDA1OC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4PC9JdGVtSWQ+DQogICAgPERpc3BJdGVtSWQ+SzIxMDYwMlowPC9EaXNwSXRlbUlkPg0KICAgIDxDb2xJZD5SMzAxMDAwMDAjPC9Db2xJZD4NCiAgICA8VGVtQXhpc1R5cD4xMDAwMDA8L1RlbUF4aXNUeXA+DQogICAgPE1lbnVObT7pgKPntZDntJTmkI3nm4roqIjnrpfmm7g8L01lbnVObT4NCiAgICA8SXRlbU5tPumHkeiejeiyu+eUqOWQiOioiDwvSXRlbU5tPg0KICAgIDxDb2xObT7lvZPmnJ/ph5HpoY08L0NvbE5tPg0KICAgIDxPcmlnaW5hbFZhbD4tMTQsNjA5LDA2MywwMDA8L09yaWdpbmFsVmFsPg0KICAgIDxMYXN0TnVtVmFsPi0xNCw2MDk8L0xhc3ROdW1WYWw+DQogICAgPFJhd0xpbmtWYWw+LTE0LDYwOTwvUmF3TGlua1ZhbD4NCiAgICA8Vmlld1VuaXRUeXA+NzwvVmlld1VuaXRUeXA+DQogICAgPERlY2ltYWxQb2ludD4wPC9EZWNpbWFsUG9pbnQ+DQogICAgPFJvdW5kVHlwPjI8L1JvdW5kVHlwPg0KICAgIDxOdW1UZXh0VHlwPjE8L051bVRleHRUeXA+DQogICAgPENsYXNzVHlwPjM8L0NsYXNzVHlwPg0KICAgIDxEVG90YWxZTURITVM+MjAyNS8xMC8yOCAxMTo0ODo1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76" Error="">PD94bWwgdmVyc2lvbj0iMS4wIiBlbmNvZGluZz0idXRmLTgiPz4NCjxMaW5rSW5mb0V4Y2VsIHhtbG5zOnhzaT0iaHR0cDovL3d3dy53My5vcmcvMjAwMS9YTUxTY2hlbWEtaW5zdGFuY2UiIHhtbG5zOnhzZD0iaHR0cDovL3d3dy53My5vcmcvMjAwMS9YTUxTY2hlbWEiPg0KICA8TGlua0luZm9Db3JlPg0KICAgIDxMaW5rSWQ+MTA3NjwvTGlua0lkPg0KICAgIDxJbmZsb3dWYWw+LTE0LDYwOTwvSW5mbG93VmFsPg0KICAgIDxEaXNwVmFsPuKWsiAxNCw2MDkgPC9EaXNwVmFsPg0KICAgIDxMYXN0VXBkVGltZT4yMDI1LzEwLzI5IDEwOjI2OjM2PC9MYXN0VXBkVGltZT4NCiAgICA8V29ya3NoZWV0Tk0+UEzjgJBJRlJT44CRPC9Xb3Jrc2hlZXROTT4NCiAgICA8TGlua0NlbGxBZGRyZXNzQTE+VDI1PC9MaW5rQ2VsbEFkZHJlc3NBMT4NCiAgICA8TGlua0NlbGxBZGRyZXNzUjFDMT5SMjVDMjA8L0xpbmtDZWxsQWRkcmVzc1IxQzE+DQogICAgPENlbGxCYWNrZ3JvdW5kQ29sb3I+NjU0ODQ8L0NlbGxCYWNrZ3JvdW5kQ29sb3I+DQogICAgPENlbGxCYWNrZ3JvdW5kQ29sb3JJbmRleD42PC9DZWxsQmFja2dyb3VuZENvbG9ySW5kZXg+DQogIDwvTGlua0luZm9Db3JlPg0KICA8TGlua0luZm9Yc2E+DQogICAgPEF1SWQ+MDU1OTcvMjMvMy8yL0QyMzAwNTAxMDAxMDAwMDAwMDAwLzEvMS8yNDIvSzkwMDAwMDA1Ni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2PC9JdGVtSWQ+DQogICAgPERpc3BJdGVtSWQ+SzIxMDYwMjEwPC9EaXNwSXRlbUlkPg0KICAgIDxDb2xJZD5SMzAxMDAwMDAjPC9Db2xJZD4NCiAgICA8VGVtQXhpc1R5cD4xMDAwMDA8L1RlbUF4aXNUeXA+DQogICAgPE1lbnVObT7pgKPntZDntJTmkI3nm4roqIjnrpfmm7g8L01lbnVObT4NCiAgICA8SXRlbU5tPuaUr+aJleWIqeaBrzwvSXRlbU5tPg0KICAgIDxDb2xObT7lvZPmnJ/ph5HpoY08L0NvbE5tPg0KICAgIDxPcmlnaW5hbFZhbD4tMTQsNjA5LDA2MywwMDA8L09yaWdpbmFsVmFsPg0KICAgIDxMYXN0TnVtVmFsPi0xNCw2MDk8L0xhc3ROdW1WYWw+DQogICAgPFJhd0xpbmtWYWw+LTE0LDYwOTwvUmF3TGlua1ZhbD4NCiAgICA8Vmlld1VuaXRUeXA+NzwvVmlld1VuaXRUeXA+DQogICAgPERlY2ltYWxQb2ludD4wPC9EZWNpbWFsUG9pbnQ+DQogICAgPFJvdW5kVHlwPjI8L1JvdW5kVHlwPg0KICAgIDxOdW1UZXh0VHlwPjE8L051bVRleHRUeXA+DQogICAgPENsYXNzVHlwPjM8L0NsYXNzVHlwPg0KICAgIDxEVG90YWxZTURITVM+MjAyNS8xMC8yOCAxMTo0ODo1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78" Error="">PD94bWwgdmVyc2lvbj0iMS4wIiBlbmNvZGluZz0idXRmLTgiPz4NCjxMaW5rSW5mb0V4Y2VsIHhtbG5zOnhzaT0iaHR0cDovL3d3dy53My5vcmcvMjAwMS9YTUxTY2hlbWEtaW5zdGFuY2UiIHhtbG5zOnhzZD0iaHR0cDovL3d3dy53My5vcmcvMjAwMS9YTUxTY2hlbWEiPg0KICA8TGlua0luZm9Db3JlPg0KICAgIDxMaW5rSWQ+MTA3ODwvTGlua0lkPg0KICAgIDxJbmZsb3dWYWw+MjAsOTM4PC9JbmZsb3dWYWw+DQogICAgPERpc3BWYWw+MjAsOTM4IDwvRGlzcFZhbD4NCiAgICA8TGFzdFVwZFRpbWU+MjAyNS8xMC8yOSAxMDoyNjozNjwvTGFzdFVwZFRpbWU+DQogICAgPFdvcmtzaGVldE5NPlBM44CQSUZSU+OAkTwvV29ya3NoZWV0Tk0+DQogICAgPExpbmtDZWxsQWRkcmVzc0ExPlQyNzwvTGlua0NlbGxBZGRyZXNzQTE+DQogICAgPExpbmtDZWxsQWRkcmVzc1IxQzE+UjI3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AwMDAwMDAwMC8xLzEvMjQyL0s5MDAwMDAwNTk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OTwvSXRlbUlkPg0KICAgIDxEaXNwSXRlbUlkPksyMTA2MDMwMDwvRGlzcEl0ZW1JZD4NCiAgICA8Q29sSWQ+UjMwMTAwMDAwIzwvQ29sSWQ+DQogICAgPFRlbUF4aXNUeXA+MTAwMDAwPC9UZW1BeGlzVHlwPg0KICAgIDxNZW51Tm0+6YCj57WQ57SU5pCN55uK6KiI566X5pu4PC9NZW51Tm0+DQogICAgPEl0ZW1ObT7mjIHliIbms5XjgavjgojjgovmipXos4fmkI3nm4o8L0l0ZW1ObT4NCiAgICA8Q29sTm0+5b2T5pyf6YeR6aGNPC9Db2xObT4NCiAgICA8T3JpZ2luYWxWYWw+MjAsOTM4LDk4NCwwMDA8L09yaWdpbmFsVmFsPg0KICAgIDxMYXN0TnVtVmFsPjIwLDkzODwvTGFzdE51bVZhbD4NCiAgICA8UmF3TGlua1ZhbD4yMCw5Mzg8L1Jhd0xpbmtWYWw+DQogICAgPFZpZXdVbml0VHlwPjc8L1ZpZXdVbml0VHlwPg0KICAgIDxEZWNpbWFsUG9pbnQ+MDwvRGVjaW1hbFBvaW50Pg0KICAgIDxSb3VuZFR5cD4yPC9Sb3VuZFR5cD4NCiAgICA8TnVtVGV4dFR5cD4xPC9OdW1UZXh0VHlwPg0KICAgIDxDbGFzc1R5cD4zPC9DbGFzc1R5cD4NCiAgICA8RFRvdGFsWU1ESE1TPjIwMjUvMTAvMjggMTE6NDg6NTY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79" Error="">PD94bWwgdmVyc2lvbj0iMS4wIiBlbmNvZGluZz0idXRmLTgiPz4NCjxMaW5rSW5mb0V4Y2VsIHhtbG5zOnhzaT0iaHR0cDovL3d3dy53My5vcmcvMjAwMS9YTUxTY2hlbWEtaW5zdGFuY2UiIHhtbG5zOnhzZD0iaHR0cDovL3d3dy53My5vcmcvMjAwMS9YTUxTY2hlbWEiPg0KICA8TGlua0luZm9Db3JlPg0KICAgIDxMaW5rSWQ+MTA3OTwvTGlua0lkPg0KICAgIDxJbmZsb3dWYWw+NTMsNzkxPC9JbmZsb3dWYWw+DQogICAgPERpc3BWYWw+NTMsNzkxIDwvRGlzcFZhbD4NCiAgICA8TGFzdFVwZFRpbWU+MjAyNS8xMC8yOSAxMDoyNjozNjwvTGFzdFVwZFRpbWU+DQogICAgPFdvcmtzaGVldE5NPlBM44CQSUZSU+OAkTwvV29ya3NoZWV0Tk0+DQogICAgPExpbmtDZWxsQWRkcmVzc0ExPlQyODwvTGlua0NlbGxBZGRyZXNzQTE+DQogICAgPExpbmtDZWxsQWRkcmVzc1IxQzE+UjI4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AwMDAwMDAwMC8xLzEvMjQyL0syMTA3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cwMDAwIzwvSXRlbUlkPg0KICAgIDxEaXNwSXRlbUlkPksyMTA3MDAwMDA8L0Rpc3BJdGVtSWQ+DQogICAgPENvbElkPlIzMDEwMDAwMCM8L0NvbElkPg0KICAgIDxUZW1BeGlzVHlwPjEwMDAwMDwvVGVtQXhpc1R5cD4NCiAgICA8TWVudU5tPumAo+e1kOe0lOaQjeebiuioiOeul+abuDwvTWVudU5tPg0KICAgIDxJdGVtTm0+56iO5byV5YmN5Lit6ZaT5Yip55uKPC9JdGVtTm0+DQogICAgPENvbE5tPuW9k+acn+mHkemhjTwvQ29sTm0+DQogICAgPE9yaWdpbmFsVmFsPjUzLDc5MSwwMTIsMDAwPC9PcmlnaW5hbFZhbD4NCiAgICA8TGFzdE51bVZhbD41Myw3OTE8L0xhc3ROdW1WYWw+DQogICAgPFJhd0xpbmtWYWw+NTMsNzkxPC9SYXdMaW5rVmFsPg0KICAgIDxWaWV3VW5pdFR5cD43PC9WaWV3VW5pdFR5cD4NCiAgICA8RGVjaW1hbFBvaW50PjA8L0RlY2ltYWxQb2ludD4NCiAgICA8Um91bmRUeXA+MjwvUm91bmRUeXA+DQogICAgPE51bVRleHRUeXA+MTwvTnVtVGV4dFR5cD4NCiAgICA8Q2xhc3NUeXA+MzwvQ2xhc3NUeXA+DQogICAgPERUb3RhbFlNREhNUz4yMDI1LzEwLzI4IDExOjQ4OjU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80" Error="">PD94bWwgdmVyc2lvbj0iMS4wIiBlbmNvZGluZz0idXRmLTgiPz4NCjxMaW5rSW5mb0V4Y2VsIHhtbG5zOnhzaT0iaHR0cDovL3d3dy53My5vcmcvMjAwMS9YTUxTY2hlbWEtaW5zdGFuY2UiIHhtbG5zOnhzZD0iaHR0cDovL3d3dy53My5vcmcvMjAwMS9YTUxTY2hlbWEiPg0KICA8TGlua0luZm9Db3JlPg0KICAgIDxMaW5rSWQ+MTA4MDwvTGlua0lkPg0KICAgIDxJbmZsb3dWYWw+LTYsNzYzPC9JbmZsb3dWYWw+DQogICAgPERpc3BWYWw+4payIDYsNzYzIDwvRGlzcFZhbD4NCiAgICA8TGFzdFVwZFRpbWU+MjAyNS8xMC8yOSAxMDoyNjozNjwvTGFzdFVwZFRpbWU+DQogICAgPFdvcmtzaGVldE5NPlBM44CQSUZSU+OAkTwvV29ya3NoZWV0Tk0+DQogICAgPExpbmtDZWxsQWRkcmVzc0ExPlQyOTwvTGlua0NlbGxBZGRyZXNzQTE+DQogICAgPExpbmtDZWxsQWRkcmVzc1IxQzE+UjI5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AwMDAwMDAwMC8xLzEvMjQyL0syMTA4MFo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gwWjAwIzwvSXRlbUlkPg0KICAgIDxEaXNwSXRlbUlkPksyMTA4MFowMDA8L0Rpc3BJdGVtSWQ+DQogICAgPENvbElkPlIzMDEwMDAwMCM8L0NvbElkPg0KICAgIDxUZW1BeGlzVHlwPjEwMDAwMDwvVGVtQXhpc1R5cD4NCiAgICA8TWVudU5tPumAo+e1kOe0lOaQjeebiuioiOeul+abuDwvTWVudU5tPg0KICAgIDxJdGVtTm0+5rOV5Lq65omA5b6X56iO6LK755SoPC9JdGVtTm0+DQogICAgPENvbE5tPuW9k+acn+mHkemhjTwvQ29sTm0+DQogICAgPE9yaWdpbmFsVmFsPi02LDc2Myw5MTIsMDAwPC9PcmlnaW5hbFZhbD4NCiAgICA8TGFzdE51bVZhbD4tNiw3NjM8L0xhc3ROdW1WYWw+DQogICAgPFJhd0xpbmtWYWw+LTYsNzYzPC9SYXdMaW5rVmFsPg0KICAgIDxWaWV3VW5pdFR5cD43PC9WaWV3VW5pdFR5cD4NCiAgICA8RGVjaW1hbFBvaW50PjA8L0RlY2ltYWxQb2ludD4NCiAgICA8Um91bmRUeXA+MjwvUm91bmRUeXA+DQogICAgPE51bVRleHRUeXA+MTwvTnVtVGV4dFR5cD4NCiAgICA8Q2xhc3NUeXA+MzwvQ2xhc3NUeXA+DQogICAgPERUb3RhbFlNREhNUz4yMDI1LzEwLzI4IDExOjQ4OjU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81" Error="">PD94bWwgdmVyc2lvbj0iMS4wIiBlbmNvZGluZz0idXRmLTgiPz4NCjxMaW5rSW5mb0V4Y2VsIHhtbG5zOnhzaT0iaHR0cDovL3d3dy53My5vcmcvMjAwMS9YTUxTY2hlbWEtaW5zdGFuY2UiIHhtbG5zOnhzZD0iaHR0cDovL3d3dy53My5vcmcvMjAwMS9YTUxTY2hlbWEiPg0KICA8TGlua0luZm9Db3JlPg0KICAgIDxMaW5rSWQ+MTA4MTwvTGlua0lkPg0KICAgIDxJbmZsb3dWYWw+NDcsMDI3PC9JbmZsb3dWYWw+DQogICAgPERpc3BWYWw+NDcsMDI3IDwvRGlzcFZhbD4NCiAgICA8TGFzdFVwZFRpbWU+MjAyNS8xMC8yOSAxMDoyNjozNjwvTGFzdFVwZFRpbWU+DQogICAgPFdvcmtzaGVldE5NPlBM44CQSUZSU+OAkTwvV29ya3NoZWV0Tk0+DQogICAgPExpbmtDZWxsQWRkcmVzc0ExPlQzMDwvTGlua0NlbGxBZGRyZXNzQTE+DQogICAgPExpbmtDZWxsQWRkcmVzc1IxQzE+UjMw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AwMDAwMDAwMC8xLzEvMjQyL0syMzAw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zMDAwMDAwIzwvSXRlbUlkPg0KICAgIDxEaXNwSXRlbUlkPksyMzAwMDAwMDA8L0Rpc3BJdGVtSWQ+DQogICAgPENvbElkPlIzMDEwMDAwMCM8L0NvbElkPg0KICAgIDxUZW1BeGlzVHlwPjEwMDAwMDwvVGVtQXhpc1R5cD4NCiAgICA8TWVudU5tPumAo+e1kOe0lOaQjeebiuioiOeul+abuDwvTWVudU5tPg0KICAgIDxJdGVtTm0+5Lit6ZaT57SU5Yip55uKPC9JdGVtTm0+DQogICAgPENvbE5tPuW9k+acn+mHkemhjTwvQ29sTm0+DQogICAgPE9yaWdpbmFsVmFsPjQ3LDAyNywxMDAsMDAwPC9PcmlnaW5hbFZhbD4NCiAgICA8TGFzdE51bVZhbD40NywwMjc8L0xhc3ROdW1WYWw+DQogICAgPFJhd0xpbmtWYWw+NDcsMDI3PC9SYXdMaW5rVmFsPg0KICAgIDxWaWV3VW5pdFR5cD43PC9WaWV3VW5pdFR5cD4NCiAgICA8RGVjaW1hbFBvaW50PjA8L0RlY2ltYWxQb2ludD4NCiAgICA8Um91bmRUeXA+MjwvUm91bmRUeXA+DQogICAgPE51bVRleHRUeXA+MTwvTnVtVGV4dFR5cD4NCiAgICA8Q2xhc3NUeXA+MzwvQ2xhc3NUeXA+DQogICAgPERUb3RhbFlNREhNUz4yMDI1LzEwLzI4IDExOjQ4OjU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82" Error="">PD94bWwgdmVyc2lvbj0iMS4wIiBlbmNvZGluZz0idXRmLTgiPz4NCjxMaW5rSW5mb0V4Y2VsIHhtbG5zOnhzaT0iaHR0cDovL3d3dy53My5vcmcvMjAwMS9YTUxTY2hlbWEtaW5zdGFuY2UiIHhtbG5zOnhzZD0iaHR0cDovL3d3dy53My5vcmcvMjAwMS9YTUxTY2hlbWEiPg0KICA8TGlua0luZm9Db3JlPg0KICAgIDxMaW5rSWQ+MTA4MjwvTGlua0lkPg0KICAgIDxJbmZsb3dWYWw+NDUsMjc1PC9JbmZsb3dWYWw+DQogICAgPERpc3BWYWw+NDUsMjc1IDwvRGlzcFZhbD4NCiAgICA8TGFzdFVwZFRpbWU+MjAyNS8xMC8yOSAxMDoyNjozNjwvTGFzdFVwZFRpbWU+DQogICAgPFdvcmtzaGVldE5NPlBM44CQSUZSU+OAkTwvV29ya3NoZWV0Tk0+DQogICAgPExpbmtDZWxsQWRkcmVzc0ExPlQzMjwvTGlua0NlbGxBZGRyZXNzQTE+DQogICAgPExpbmtDZWxsQWRkcmVzc1IxQzE+UjMy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AwMDAwMDAwMC8xLzEvMjQyL0syNDAx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0MDEwMDAwIzwvSXRlbUlkPg0KICAgIDxEaXNwSXRlbUlkPksyNDAxMDAwMDA8L0Rpc3BJdGVtSWQ+DQogICAgPENvbElkPlIzMDEwMDAwMCM8L0NvbElkPg0KICAgIDxUZW1BeGlzVHlwPjEwMDAwMDwvVGVtQXhpc1R5cD4NCiAgICA8TWVudU5tPumAo+e1kOe0lOaQjeebiuioiOeul+abuDwvTWVudU5tPg0KICAgIDxJdGVtTm0+6Kaq5Lya56S+44Gu5omA5pyJ6ICFPC9JdGVtTm0+DQogICAgPENvbE5tPuW9k+acn+mHkemhjTwvQ29sTm0+DQogICAgPE9yaWdpbmFsVmFsPjQ1LDI3NSw5MzAsMDAwPC9PcmlnaW5hbFZhbD4NCiAgICA8TGFzdE51bVZhbD40NSwyNzU8L0xhc3ROdW1WYWw+DQogICAgPFJhd0xpbmtWYWw+NDUsMjc1PC9SYXdMaW5rVmFsPg0KICAgIDxWaWV3VW5pdFR5cD43PC9WaWV3VW5pdFR5cD4NCiAgICA8RGVjaW1hbFBvaW50PjA8L0RlY2ltYWxQb2ludD4NCiAgICA8Um91bmRUeXA+MjwvUm91bmRUeXA+DQogICAgPE51bVRleHRUeXA+MTwvTnVtVGV4dFR5cD4NCiAgICA8Q2xhc3NUeXA+MzwvQ2xhc3NUeXA+DQogICAgPERUb3RhbFlNREhNUz4yMDI1LzEwLzI4IDExOjQ4OjU2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83" Error="">PD94bWwgdmVyc2lvbj0iMS4wIiBlbmNvZGluZz0idXRmLTgiPz4NCjxMaW5rSW5mb0V4Y2VsIHhtbG5zOnhzaT0iaHR0cDovL3d3dy53My5vcmcvMjAwMS9YTUxTY2hlbWEtaW5zdGFuY2UiIHhtbG5zOnhzZD0iaHR0cDovL3d3dy53My5vcmcvMjAwMS9YTUxTY2hlbWEiPg0KICA8TGlua0luZm9Db3JlPg0KICAgIDxMaW5rSWQ+MTA4MzwvTGlua0lkPg0KICAgIDxJbmZsb3dWYWw+MSw3NTE8L0luZmxvd1ZhbD4NCiAgICA8RGlzcFZhbD4xLDc1MSA8L0Rpc3BWYWw+DQogICAgPExhc3RVcGRUaW1lPjIwMjUvMTAvMjkgMTA6MjY6MzY8L0xhc3RVcGRUaW1lPg0KICAgIDxXb3Jrc2hlZXROTT5QTOOAkElGUlPjgJE8L1dvcmtzaGVldE5NPg0KICAgIDxMaW5rQ2VsbEFkZHJlc3NBMT5UMzM8L0xpbmtDZWxsQWRkcmVzc0ExPg0KICAgIDxMaW5rQ2VsbEFkZHJlc3NSMUMxPlIzM0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wMDAwMDAwMDAvMS8xLzI0Mi9LMjQwMj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NDAyMDAwMCM8L0l0ZW1JZD4NCiAgICA8RGlzcEl0ZW1JZD5LMjQwMjAwMDAwPC9EaXNwSXRlbUlkPg0KICAgIDxDb2xJZD5SMzAxMDAwMDAjPC9Db2xJZD4NCiAgICA8VGVtQXhpc1R5cD4xMDAwMDA8L1RlbUF4aXNUeXA+DQogICAgPE1lbnVObT7pgKPntZDntJTmkI3nm4roqIjnrpfmm7g8L01lbnVObT4NCiAgICA8SXRlbU5tPumdnuaUr+mFjeaMgeWIhjwvSXRlbU5tPg0KICAgIDxDb2xObT7lvZPmnJ/ph5HpoY08L0NvbE5tPg0KICAgIDxPcmlnaW5hbFZhbD4xLDc1MSwxNzAsMDAwPC9PcmlnaW5hbFZhbD4NCiAgICA8TGFzdE51bVZhbD4xLDc1MTwvTGFzdE51bVZhbD4NCiAgICA8UmF3TGlua1ZhbD4xLDc1MTwvUmF3TGlua1ZhbD4NCiAgICA8Vmlld1VuaXRUeXA+NzwvVmlld1VuaXRUeXA+DQogICAgPERlY2ltYWxQb2ludD4wPC9EZWNpbWFsUG9pbnQ+DQogICAgPFJvdW5kVHlwPjI8L1JvdW5kVHlwPg0KICAgIDxOdW1UZXh0VHlwPjE8L051bVRleHRUeXA+DQogICAgPENsYXNzVHlwPjM8L0NsYXNzVHlwPg0KICAgIDxEVG90YWxZTURITVM+MjAyNS8xMC8yOCAxMTo0ODo1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36" Error="">PD94bWwgdmVyc2lvbj0iMS4wIiBlbmNvZGluZz0idXRmLTgiPz4NCjxMaW5rSW5mb0V4Y2VsIHhtbG5zOnhzaT0iaHR0cDovL3d3dy53My5vcmcvMjAwMS9YTUxTY2hlbWEtaW5zdGFuY2UiIHhtbG5zOnhzZD0iaHR0cDovL3d3dy53My5vcmcvMjAwMS9YTUxTY2hlbWEiPg0KICA8TGlua0luZm9Db3JlPg0KICAgIDxMaW5rSWQ+MTIzNjwvTGlua0lkPg0KICAgIDxJbmZsb3dWYWw+MzIsNDkzPC9JbmZsb3dWYWw+DQogICAgPERpc3BWYWw+MzIsNDkzIDwvRGlzcFZhbD4NCiAgICA8TGFzdFVwZFRpbWU+MjAyNS8xMC8yOSAxNTozMzowMDwvTGFzdFVwZFRpbWU+DQogICAgPFdvcmtzaGVldE5NPkVUQyA8L1dvcmtzaGVldE5NPg0KICAgIDxMaW5rQ2VsbEFkZHJlc3NBMT5BRjc8L0xpbmtDZWxsQWRkcmVzc0ExPg0KICAgIDxMaW5rQ2VsbEFkZHJlc3NSMUMxPlI3QzMyPC9MaW5rQ2VsbEFkZHJlc3NSMUMxPg0KICAgIDxDZWxsQmFja2dyb3VuZENvbG9yPjE2Nzc3MjE1PC9DZWxsQmFja2dyb3VuZENvbG9yPg0KICAgIDxDZWxsQmFja2dyb3VuZENvbG9ySW5kZXg+LTQxNDI8L0NlbGxCYWNrZ3JvdW5kQ29sb3JJbmRleD4NCiAgPC9MaW5rSW5mb0NvcmU+DQogIDxMaW5rSW5mb1hzYT4NCiAgICA8QXVJZD4wNTU5Ny8yMy8zLzIvRDIzMDA1MDEwMDA1MDAwMDAwMDAvMS8xLzI0Mi9LMTJaMD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lowMDAwMCM8L0l0ZW1JZD4NCiAgICA8RGlzcEl0ZW1JZD5LMTJaMDAwMDAwPC9EaXNwSXRlbUlkPg0KICAgIDxDb2xJZD5SMzAxMDAwMDAjPC9Db2xJZD4NCiAgICA8VGVtQXhpc1R5cD4xMDAwMDA8L1RlbUF4aXNUeXA+DQogICAgPE1lbnVObT7pgKPntZDosqHmlL/nirbmhYvoqIjnrpfmm7g8L01lbnVObT4NCiAgICA8SXRlbU5tPuiyoOWCteWPiuOBs+izh+acrOWQiOioiDwvSXRlbU5tPg0KICAgIDxDb2xObT7lvZPmnJ/ph5HpoY08L0NvbE5tPg0KICAgIDxPcmlnaW5hbFZhbD4zLDI0OSwzOTUsNDYyLDAwMDwvT3JpZ2luYWxWYWw+DQogICAgPExhc3ROdW1WYWw+MywyNDksMzk1PC9MYXN0TnVtVmFsPg0KICAgIDxSYXdMaW5rVmFsPjMsMjQ5LDM5NT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86" Error="">PD94bWwgdmVyc2lvbj0iMS4wIiBlbmNvZGluZz0idXRmLTgiPz4NCjxMaW5rSW5mb0V4Y2VsIHhtbG5zOnhzaT0iaHR0cDovL3d3dy53My5vcmcvMjAwMS9YTUxTY2hlbWEtaW5zdGFuY2UiIHhtbG5zOnhzZD0iaHR0cDovL3d3dy53My5vcmcvMjAwMS9YTUxTY2hlbWEiPg0KICA8TGlua0luZm9Db3JlPg0KICAgIDxMaW5rSWQ+MTA4NjwvTGlua0lkPg0KICAgIDxJbmZsb3dWYWwgLz4NCiAgICA8RGlzcFZhbCAvPg0KICAgIDxMYXN0VXBkVGltZT4yMDI1LzEwLzEwIDk6MDM6MzY8L0xhc3RVcGRUaW1lPg0KICAgIDxXb3Jrc2hlZXROTT5QTOOAkElGUlPjgJE8L1dvcmtzaGVldE5NPg0KICAgIDxMaW5rQ2VsbEFkZHJlc3NBMT5UMzY8L0xpbmtDZWxsQWRkcmVzc0ExPg0KICAgIDxMaW5rQ2VsbEFkZHJlc3NSMUMxPlIzNk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wMDAwMDAwMDAvMS8xLzI0Mi9LMjQwWj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NDBaMDAwMCM8L0l0ZW1JZD4NCiAgICA8RGlzcEl0ZW1JZD5LMjQwWjAwMDAwPC9EaXNwSXRlbUlkPg0KICAgIDxDb2xJZD5SMzAxMDAwMDAjPC9Db2xJZD4NCiAgICA8VGVtQXhpc1R5cD4xMDAwMDA8L1RlbUF4aXNUeXA+DQogICAgPE1lbnVObT7pgKPntZDntJTmkI3nm4roqIjnrpfmm7g8L01lbnVObT4NCiAgICA8SXRlbU5tPuioiDwvSXRlbU5tPg0KICAgIDxDb2xObT7lvZPmnJ/ph5HpoY08L0NvbE5tPg0KICAgIDxPcmlnaW5hbFZhbD4wPC9PcmlnaW5hbFZhbD4NCiAgICA8TGFzdE51bVZhbD7vvI08L0xhc3ROdW1WYWw+DQogICAgPFJhd0xpbmtWYWw+77yNPC9SYXdMaW5rVmFsPg0KICAgIDxWaWV3VW5pdFR5cD43PC9WaWV3VW5pdFR5cD4NCiAgICA8RGVjaW1hbFBvaW50PjA8L0RlY2ltYWxQb2ludD4NCiAgICA8Um91bmRUeXA+MjwvUm91bmRUeXA+DQogICAgPE51bVRleHRUeXA+MTwvTnVtVGV4dFR5cD4NCiAgICA8Q2xhc3NUeXA+MzwvQ2xhc3NUeXA+DQogICAgPERUb3RhbFlNREhNUz4yMDI1LzA4LzI1IDEwOjEz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87" Error="">PD94bWwgdmVyc2lvbj0iMS4wIiBlbmNvZGluZz0idXRmLTgiPz4NCjxMaW5rSW5mb0V4Y2VsIHhtbG5zOnhzaT0iaHR0cDovL3d3dy53My5vcmcvMjAwMS9YTUxTY2hlbWEtaW5zdGFuY2UiIHhtbG5zOnhzZD0iaHR0cDovL3d3dy53My5vcmcvMjAwMS9YTUxTY2hlbWEiPg0KICA8TGlua0luZm9Db3JlPg0KICAgIDxMaW5rSWQ+MTA4NzwvTGlua0lkPg0KICAgIDxJbmZsb3dWYWw+NDcsMDI3PC9JbmZsb3dWYWw+DQogICAgPERpc3BWYWw+NDcsMDI3IDwvRGlzcFZhbD4NCiAgICA8TGFzdFVwZFRpbWU+MjAyNS8xMC8yOSAxMDoyNjozNjwvTGFzdFVwZFRpbWU+DQogICAgPFdvcmtzaGVldE5NPlBM44CQSUZSU+OAkTwvV29ya3NoZWV0Tk0+DQogICAgPExpbmtDZWxsQWRkcmVzc0ExPlQ0ODwvTGlua0NlbGxBZGRyZXNzQTE+DQogICAgPExpbmtDZWxsQWRkcmVzc1IxQzE+UjQ4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UwMDAwMDAwMC8xLzEvMjQyL0szMTAw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xMDAwMDAwIzwvSXRlbUlkPg0KICAgIDxEaXNwSXRlbUlkPkszMTAwMDAwMDA8L0Rpc3BJdGVtSWQ+DQogICAgPENvbElkPlIzMDEwMDAwMCM8L0NvbElkPg0KICAgIDxUZW1BeGlzVHlwPjEwMDAwMDwvVGVtQXhpc1R5cD4NCiAgICA8TWVudU5tPumAo+e1kOe0lOaQjeebiuWPiuOBs+OBneOBruS7luOBruWMheaLrOWIqeebiuioiOeul+abuDwvTWVudU5tPg0KICAgIDxJdGVtTm0+5Lit6ZaT57SU5Yip55uKPC9JdGVtTm0+DQogICAgPENvbE5tPuW9k+acn+mHkemhjTwvQ29sTm0+DQogICAgPE9yaWdpbmFsVmFsPjQ3LDAyNywxMDAsMDAwPC9PcmlnaW5hbFZhbD4NCiAgICA8TGFzdE51bVZhbD40NywwMjc8L0xhc3ROdW1WYWw+DQogICAgPFJhd0xpbmtWYWw+NDcsMDI3PC9SYXdMaW5rVmFsPg0KICAgIDxWaWV3VW5pdFR5cD43PC9WaWV3VW5pdFR5cD4NCiAgICA8RGVjaW1hbFBvaW50PjA8L0RlY2ltYWxQb2ludD4NCiAgICA8Um91bmRUeXA+MjwvUm91bmRUeXA+DQogICAgPE51bVRleHRUeXA+MTwvTnVtVGV4dFR5cD4NCiAgICA8Q2xhc3NUeXA+MzwvQ2xhc3NUeXA+DQogICAgPERUb3RhbFlNREhNUz4yMDI1LzEwLzIyIDIyOjMxOjA5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88" Error="">PD94bWwgdmVyc2lvbj0iMS4wIiBlbmNvZGluZz0idXRmLTgiPz4NCjxMaW5rSW5mb0V4Y2VsIHhtbG5zOnhzaT0iaHR0cDovL3d3dy53My5vcmcvMjAwMS9YTUxTY2hlbWEtaW5zdGFuY2UiIHhtbG5zOnhzZD0iaHR0cDovL3d3dy53My5vcmcvMjAwMS9YTUxTY2hlbWEiPg0KICA8TGlua0luZm9Db3JlPg0KICAgIDxMaW5rSWQ+MTA4ODwvTGlua0lkPg0KICAgIDxJbmZsb3dWYWw+MTEsNjMyPC9JbmZsb3dWYWw+DQogICAgPERpc3BWYWw+MTEsNjMyIDwvRGlzcFZhbD4NCiAgICA8TGFzdFVwZFRpbWU+MjAyNS8xMC8yOSAxMDoyNjozNjwvTGFzdFVwZFRpbWU+DQogICAgPFdvcmtzaGVldE5NPlBM44CQSUZSU+OAkTwvV29ya3NoZWV0Tk0+DQogICAgPExpbmtDZWxsQWRkcmVzc0ExPlQ1MTwvTGlua0NlbGxBZGRyZXNzQTE+DQogICAgPExpbmtDZWxsQWRkcmVzc1IxQzE+UjUx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UwMDAwMDAwMC8xLzEvMjQyL0s5MDAwMDAwNjE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MTwvSXRlbUlkPg0KICAgIDxEaXNwSXRlbUlkPkszMjAxMDEwMDwvRGlzcEl0ZW1JZD4NCiAgICA8Q29sSWQ+UjMwMTAwMDAwIzwvQ29sSWQ+DQogICAgPFRlbUF4aXNUeXA+MTAwMDAwPC9UZW1BeGlzVHlwPg0KICAgIDxNZW51Tm0+6YCj57WQ57SU5pCN55uK5Y+K44Gz44Gd44Gu5LuW44Gu5YyF5ous5Yip55uK6KiI566X5pu4PC9NZW51Tm0+DQogICAgPEl0ZW1ObT5GVlRPQ0njga7ph5Hono3os4fnlKM8L0l0ZW1ObT4NCiAgICA8Q29sTm0+5b2T5pyf6YeR6aGNPC9Db2xObT4NCiAgICA8T3JpZ2luYWxWYWw+MTEsNjMyLDU5NSwwMDA8L09yaWdpbmFsVmFsPg0KICAgIDxMYXN0TnVtVmFsPjExLDYzMjwvTGFzdE51bVZhbD4NCiAgICA8UmF3TGlua1ZhbD4xMSw2MzI8L1Jhd0xpbmtWYWw+DQogICAgPFZpZXdVbml0VHlwPjc8L1ZpZXdVbml0VHlwPg0KICAgIDxEZWNpbWFsUG9pbnQ+MDwvRGVjaW1hbFBvaW50Pg0KICAgIDxSb3VuZFR5cD4yPC9Sb3VuZFR5cD4NCiAgICA8TnVtVGV4dFR5cD4xPC9OdW1UZXh0VHlwPg0KICAgIDxDbGFzc1R5cD4zPC9DbGFzc1R5cD4NCiAgICA8RFRvdGFsWU1ESE1TPjIwMjUvMTAvMjIgMjI6MzE6MDk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89" Error="">PD94bWwgdmVyc2lvbj0iMS4wIiBlbmNvZGluZz0idXRmLTgiPz4NCjxMaW5rSW5mb0V4Y2VsIHhtbG5zOnhzaT0iaHR0cDovL3d3dy53My5vcmcvMjAwMS9YTUxTY2hlbWEtaW5zdGFuY2UiIHhtbG5zOnhzZD0iaHR0cDovL3d3dy53My5vcmcvMjAwMS9YTUxTY2hlbWEiPg0KICA8TGlua0luZm9Db3JlPg0KICAgIDxMaW5rSWQ+MTA4OTwvTGlua0lkPg0KICAgIDxJbmZsb3dWYWw+LTM3PC9JbmZsb3dWYWw+DQogICAgPERpc3BWYWw+4payIDM3IDwvRGlzcFZhbD4NCiAgICA8TGFzdFVwZFRpbWU+MjAyNS8xMC8yOSAxMDoyNjozNjwvTGFzdFVwZFRpbWU+DQogICAgPFdvcmtzaGVldE5NPlBM44CQSUZSU+OAkTwvV29ya3NoZWV0Tk0+DQogICAgPExpbmtDZWxsQWRkcmVzc0ExPlQ1MjwvTGlua0NlbGxBZGRyZXNzQTE+DQogICAgPExpbmtDZWxsQWRkcmVzc1IxQzE+UjUy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UwMDAwMDAwMC8xLzEvMjQyL0s5MDAwMDAwNjI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MjwvSXRlbUlkPg0KICAgIDxEaXNwSXRlbUlkPkszMjAxMDIwMDwvRGlzcEl0ZW1JZD4NCiAgICA8Q29sSWQ+UjMwMTAwMDAwIzwvQ29sSWQ+DQogICAgPFRlbUF4aXNUeXA+MTAwMDAwPC9UZW1BeGlzVHlwPg0KICAgIDxNZW51Tm0+6YCj57WQ57SU5pCN55uK5Y+K44Gz44Gd44Gu5LuW44Gu5YyF5ous5Yip55uK6KiI566X5pu4PC9NZW51Tm0+DQogICAgPEl0ZW1ObT7norrlrprntabku5jliLbluqbjga7lho3muKzlrpo8L0l0ZW1ObT4NCiAgICA8Q29sTm0+5b2T5pyf6YeR6aGNPC9Db2xObT4NCiAgICA8T3JpZ2luYWxWYWw+LTM3LDk0MywwMDA8L09yaWdpbmFsVmFsPg0KICAgIDxMYXN0TnVtVmFsPi0zNzwvTGFzdE51bVZhbD4NCiAgICA8UmF3TGlua1ZhbD4tMzc8L1Jhd0xpbmtWYWw+DQogICAgPFZpZXdVbml0VHlwPjc8L1ZpZXdVbml0VHlwPg0KICAgIDxEZWNpbWFsUG9pbnQ+MDwvRGVjaW1hbFBvaW50Pg0KICAgIDxSb3VuZFR5cD4yPC9Sb3VuZFR5cD4NCiAgICA8TnVtVGV4dFR5cD4xPC9OdW1UZXh0VHlwPg0KICAgIDxDbGFzc1R5cD4zPC9DbGFzc1R5cD4NCiAgICA8RFRvdGFsWU1ESE1TPjIwMjUvMTAvMjIgMjI6MzE6MDk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90" Error="">PD94bWwgdmVyc2lvbj0iMS4wIiBlbmNvZGluZz0idXRmLTgiPz4NCjxMaW5rSW5mb0V4Y2VsIHhtbG5zOnhzaT0iaHR0cDovL3d3dy53My5vcmcvMjAwMS9YTUxTY2hlbWEtaW5zdGFuY2UiIHhtbG5zOnhzZD0iaHR0cDovL3d3dy53My5vcmcvMjAwMS9YTUxTY2hlbWEiPg0KICA8TGlua0luZm9Db3JlPg0KICAgIDxMaW5rSWQ+MTA5MDwvTGlua0lkPg0KICAgIDxJbmZsb3dWYWw+LTY5NjwvSW5mbG93VmFsPg0KICAgIDxEaXNwVmFsPuKWsiA2OTYgPC9EaXNwVmFsPg0KICAgIDxMYXN0VXBkVGltZT4yMDI1LzEwLzI5IDEwOjI2OjM2PC9MYXN0VXBkVGltZT4NCiAgICA8V29ya3NoZWV0Tk0+UEzjgJBJRlJT44CRPC9Xb3Jrc2hlZXROTT4NCiAgICA8TGlua0NlbGxBZGRyZXNzQTE+VDUzPC9MaW5rQ2VsbEFkZHJlc3NBMT4NCiAgICA8TGlua0NlbGxBZGRyZXNzUjFDMT5SNTNDMjA8L0xpbmtDZWxsQWRkcmVzc1IxQzE+DQogICAgPENlbGxCYWNrZ3JvdW5kQ29sb3I+NjU0ODQ8L0NlbGxCYWNrZ3JvdW5kQ29sb3I+DQogICAgPENlbGxCYWNrZ3JvdW5kQ29sb3JJbmRleD42PC9DZWxsQmFja2dyb3VuZENvbG9ySW5kZXg+DQogIDwvTGlua0luZm9Db3JlPg0KICA8TGlua0luZm9Yc2E+DQogICAgPEF1SWQ+MDU1OTcvMjMvMy8yL0QyMzAwNTAxMDAxNTAwMDAwMDAwLzEvMS8yNDIvSzkwMDAwMDA2M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zPC9JdGVtSWQ+DQogICAgPERpc3BJdGVtSWQ+SzMyMDEwMzAwPC9EaXNwSXRlbUlkPg0KICAgIDxDb2xJZD5SMzAxMDAwMDAjPC9Db2xJZD4NCiAgICA8VGVtQXhpc1R5cD4xMDAwMDA8L1RlbUF4aXNUeXA+DQogICAgPE1lbnVObT7pgKPntZDntJTmkI3nm4rlj4rjgbPjgZ3jga7ku5bjga7ljIXmi6zliKnnm4roqIjnrpfmm7g8L01lbnVObT4NCiAgICA8SXRlbU5tPuaMgeWIhuazleOBp+S8muioiOWHpueQhuOBleOCjOOBpuOBhOOCiwrmipXos4fjgavjgYrjgZHjgovjgZ3jga7ku5bjga7ljIXmi6zliKnnm4o8L0l0ZW1ObT4NCiAgICA8Q29sTm0+5b2T5pyf6YeR6aGNPC9Db2xObT4NCiAgICA8T3JpZ2luYWxWYWw+LTY5Niw5MTUsMDAwPC9PcmlnaW5hbFZhbD4NCiAgICA8TGFzdE51bVZhbD4tNjk2PC9MYXN0TnVtVmFsPg0KICAgIDxSYXdMaW5rVmFsPi02OTY8L1Jhd0xpbmtWYWw+DQogICAgPFZpZXdVbml0VHlwPjc8L1ZpZXdVbml0VHlwPg0KICAgIDxEZWNpbWFsUG9pbnQ+MDwvRGVjaW1hbFBvaW50Pg0KICAgIDxSb3VuZFR5cD4yPC9Sb3VuZFR5cD4NCiAgICA8TnVtVGV4dFR5cD4xPC9OdW1UZXh0VHlwPg0KICAgIDxDbGFzc1R5cD4zPC9DbGFzc1R5cD4NCiAgICA8RFRvdGFsWU1ESE1TPjIwMjUvMTAvMjIgMjI6MzE6MDk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91" Error="">PD94bWwgdmVyc2lvbj0iMS4wIiBlbmNvZGluZz0idXRmLTgiPz4NCjxMaW5rSW5mb0V4Y2VsIHhtbG5zOnhzaT0iaHR0cDovL3d3dy53My5vcmcvMjAwMS9YTUxTY2hlbWEtaW5zdGFuY2UiIHhtbG5zOnhzZD0iaHR0cDovL3d3dy53My5vcmcvMjAwMS9YTUxTY2hlbWEiPg0KICA8TGlua0luZm9Db3JlPg0KICAgIDxMaW5rSWQ+MTA5MTwvTGlua0lkPg0KICAgIDxJbmZsb3dWYWw+MTAsODk3PC9JbmZsb3dWYWw+DQogICAgPERpc3BWYWw+MTAsODk3IDwvRGlzcFZhbD4NCiAgICA8TGFzdFVwZFRpbWU+MjAyNS8xMC8yOSAxMDoyNjozNjwvTGFzdFVwZFRpbWU+DQogICAgPFdvcmtzaGVldE5NPlBM44CQSUZSU+OAkTwvV29ya3NoZWV0Tk0+DQogICAgPExpbmtDZWxsQWRkcmVzc0ExPlQ1NDwvTGlua0NlbGxBZGRyZXNzQTE+DQogICAgPExpbmtDZWxsQWRkcmVzc1IxQzE+UjU0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UwMDAwMDAwMC8xLzEvMjQyL0s5MDAwMDAwNjQ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NDwvSXRlbUlkPg0KICAgIDxEaXNwSXRlbUlkPkszMjAxWjAwMDwvRGlzcEl0ZW1JZD4NCiAgICA8Q29sSWQ+UjMwMTAwMDAwIzwvQ29sSWQ+DQogICAgPFRlbUF4aXNUeXA+MTAwMDAwPC9UZW1BeGlzVHlwPg0KICAgIDxNZW51Tm0+6YCj57WQ57SU5pCN55uK5Y+K44Gz44Gd44Gu5LuW44Gu5YyF5ous5Yip55uK6KiI566X5pu4PC9NZW51Tm0+DQogICAgPEl0ZW1ObT7ntJTmkI3nm4rjgavmjK/jgormm7/jgYjjgonjgozjgovjgZPjgajjga7jgarjgYQK6aCF55uu5ZCI6KiIPC9JdGVtTm0+DQogICAgPENvbE5tPuW9k+acn+mHkemhjTwvQ29sTm0+DQogICAgPE9yaWdpbmFsVmFsPjEwLDg5Nyw3MzcsMDAwPC9PcmlnaW5hbFZhbD4NCiAgICA8TGFzdE51bVZhbD4xMCw4OTc8L0xhc3ROdW1WYWw+DQogICAgPFJhd0xpbmtWYWw+MTAsODk3PC9SYXdMaW5rVmFsPg0KICAgIDxWaWV3VW5pdFR5cD43PC9WaWV3VW5pdFR5cD4NCiAgICA8RGVjaW1hbFBvaW50PjA8L0RlY2ltYWxQb2ludD4NCiAgICA8Um91bmRUeXA+MjwvUm91bmRUeXA+DQogICAgPE51bVRleHRUeXA+MTwvTnVtVGV4dFR5cD4NCiAgICA8Q2xhc3NUeXA+MzwvQ2xhc3NUeXA+DQogICAgPERUb3RhbFlNREhNUz4yMDI1LzEwLzIyIDIyOjMxOjA5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92" Error="">PD94bWwgdmVyc2lvbj0iMS4wIiBlbmNvZGluZz0idXRmLTgiPz4NCjxMaW5rSW5mb0V4Y2VsIHhtbG5zOnhzaT0iaHR0cDovL3d3dy53My5vcmcvMjAwMS9YTUxTY2hlbWEtaW5zdGFuY2UiIHhtbG5zOnhzZD0iaHR0cDovL3d3dy53My5vcmcvMjAwMS9YTUxTY2hlbWEiPg0KICA8TGlua0luZm9Db3JlPg0KICAgIDxMaW5rSWQ+MTA5MjwvTGlua0lkPg0KICAgIDxJbmZsb3dWYWw+LTYsNzM1PC9JbmZsb3dWYWw+DQogICAgPERpc3BWYWw+4payIDYsNzM1IDwvRGlzcFZhbD4NCiAgICA8TGFzdFVwZFRpbWU+MjAyNS8xMC8yOSAxMDoyNjozNjwvTGFzdFVwZFRpbWU+DQogICAgPFdvcmtzaGVldE5NPlBM44CQSUZSU+OAkTwvV29ya3NoZWV0Tk0+DQogICAgPExpbmtDZWxsQWRkcmVzc0ExPlQ1NjwvTGlua0NlbGxBZGRyZXNzQTE+DQogICAgPExpbmtDZWxsQWRkcmVzc1IxQzE+UjU2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UwMDAwMDAwMC8xLzEvMjQyL0s5MDAwMDAwNjY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NjwvSXRlbUlkPg0KICAgIDxEaXNwSXRlbUlkPkszMjAyMDEwMDwvRGlzcEl0ZW1JZD4NCiAgICA8Q29sSWQ+UjMwMTAwMDAwIzwvQ29sSWQ+DQogICAgPFRlbUF4aXNUeXA+MTAwMDAwPC9UZW1BeGlzVHlwPg0KICAgIDxNZW51Tm0+6YCj57WQ57SU5pCN55uK5Y+K44Gz44Gd44Gu5LuW44Gu5YyF5ous5Yip55uK6KiI566X5pu4PC9NZW51Tm0+DQogICAgPEl0ZW1ObT7lnKjlpJbllrbmpa3mtLvli5XkvZPjga7mj5vnrpflt67poY08L0l0ZW1ObT4NCiAgICA8Q29sTm0+5b2T5pyf6YeR6aGNPC9Db2xObT4NCiAgICA8T3JpZ2luYWxWYWw+LTYsNzM1LDYwNSwwMDA8L09yaWdpbmFsVmFsPg0KICAgIDxMYXN0TnVtVmFsPi02LDczNTwvTGFzdE51bVZhbD4NCiAgICA8UmF3TGlua1ZhbD4tNiw3MzU8L1Jhd0xpbmtWYWw+DQogICAgPFZpZXdVbml0VHlwPjc8L1ZpZXdVbml0VHlwPg0KICAgIDxEZWNpbWFsUG9pbnQ+MDwvRGVjaW1hbFBvaW50Pg0KICAgIDxSb3VuZFR5cD4yPC9Sb3VuZFR5cD4NCiAgICA8TnVtVGV4dFR5cD4xPC9OdW1UZXh0VHlwPg0KICAgIDxDbGFzc1R5cD4zPC9DbGFzc1R5cD4NCiAgICA8RFRvdGFsWU1ESE1TPjIwMjUvMTAvMjIgMjI6MzE6MDk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93" Error="">PD94bWwgdmVyc2lvbj0iMS4wIiBlbmNvZGluZz0idXRmLTgiPz4NCjxMaW5rSW5mb0V4Y2VsIHhtbG5zOnhzaT0iaHR0cDovL3d3dy53My5vcmcvMjAwMS9YTUxTY2hlbWEtaW5zdGFuY2UiIHhtbG5zOnhzZD0iaHR0cDovL3d3dy53My5vcmcvMjAwMS9YTUxTY2hlbWEiPg0KICA8TGlua0luZm9Db3JlPg0KICAgIDxMaW5rSWQ+MTA5MzwvTGlua0lkPg0KICAgIDxJbmZsb3dWYWw+MywwMDA8L0luZmxvd1ZhbD4NCiAgICA8RGlzcFZhbD4zLDAwMCA8L0Rpc3BWYWw+DQogICAgPExhc3RVcGRUaW1lPjIwMjUvMTAvMjkgMTA6MjY6MzY8L0xhc3RVcGRUaW1lPg0KICAgIDxXb3Jrc2hlZXROTT5QTOOAkElGUlPjgJE8L1dvcmtzaGVldE5NPg0KICAgIDxMaW5rQ2VsbEFkZHJlc3NBMT5UNTc8L0xpbmtDZWxsQWRkcmVzc0ExPg0KICAgIDxMaW5rQ2VsbEFkZHJlc3NSMUMxPlI1N0MyMDwvTGlua0NlbGxBZGRyZXNzUjFDMT4NCiAgICA8Q2VsbEJhY2tncm91bmRDb2xvcj42NTQ4NDwvQ2VsbEJhY2tncm91bmRDb2xvcj4NCiAgICA8Q2VsbEJhY2tncm91bmRDb2xvckluZGV4PjY8L0NlbGxCYWNrZ3JvdW5kQ29sb3JJbmRleD4NCiAgPC9MaW5rSW5mb0NvcmU+DQogIDxMaW5rSW5mb1hzYT4NCiAgICA8QXVJZD4wNTU5Ny8yMy8zLzIvRDIzMDA1MDEwMDE1MDAwMDAwMDAvMS8xLzI0Mi9LOTAwMDAwMDY3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c8L0l0ZW1JZD4NCiAgICA8RGlzcEl0ZW1JZD5LMzIwMjAyMDA8L0Rpc3BJdGVtSWQ+DQogICAgPENvbElkPlIzMDEwMDAwMCM8L0NvbElkPg0KICAgIDxUZW1BeGlzVHlwPjEwMDAwMDwvVGVtQXhpc1R5cD4NCiAgICA8TWVudU5tPumAo+e1kOe0lOaQjeebiuWPiuOBs+OBneOBruS7luOBruWMheaLrOWIqeebiuioiOeul+abuDwvTWVudU5tPg0KICAgIDxJdGVtTm0+44Kt44Oj44OD44K344Ol44O744OV44Ot44O844O744OY44OD44K4PC9JdGVtTm0+DQogICAgPENvbE5tPuW9k+acn+mHkemhjTwvQ29sTm0+DQogICAgPE9yaWdpbmFsVmFsPjMsMDAwLDk5MywwMDA8L09yaWdpbmFsVmFsPg0KICAgIDxMYXN0TnVtVmFsPjMsMDAwPC9MYXN0TnVtVmFsPg0KICAgIDxSYXdMaW5rVmFsPjMsMDAwPC9SYXdMaW5rVmFsPg0KICAgIDxWaWV3VW5pdFR5cD43PC9WaWV3VW5pdFR5cD4NCiAgICA8RGVjaW1hbFBvaW50PjA8L0RlY2ltYWxQb2ludD4NCiAgICA8Um91bmRUeXA+MjwvUm91bmRUeXA+DQogICAgPE51bVRleHRUeXA+MTwvTnVtVGV4dFR5cD4NCiAgICA8Q2xhc3NUeXA+MzwvQ2xhc3NUeXA+DQogICAgPERUb3RhbFlNREhNUz4yMDI1LzEwLzIyIDIyOjMxOjA5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94" Error="">PD94bWwgdmVyc2lvbj0iMS4wIiBlbmNvZGluZz0idXRmLTgiPz4NCjxMaW5rSW5mb0V4Y2VsIHhtbG5zOnhzaT0iaHR0cDovL3d3dy53My5vcmcvMjAwMS9YTUxTY2hlbWEtaW5zdGFuY2UiIHhtbG5zOnhzZD0iaHR0cDovL3d3dy53My5vcmcvMjAwMS9YTUxTY2hlbWEiPg0KICA8TGlua0luZm9Db3JlPg0KICAgIDxMaW5rSWQ+MTA5NDwvTGlua0lkPg0KICAgIDxJbmZsb3dWYWw+LTYsNDUzPC9JbmZsb3dWYWw+DQogICAgPERpc3BWYWw+4payIDYsNDUzIDwvRGlzcFZhbD4NCiAgICA8TGFzdFVwZFRpbWU+MjAyNS8xMC8yOSAxMDoyNjozNjwvTGFzdFVwZFRpbWU+DQogICAgPFdvcmtzaGVldE5NPlBM44CQSUZSU+OAkTwvV29ya3NoZWV0Tk0+DQogICAgPExpbmtDZWxsQWRkcmVzc0ExPlQ1ODwvTGlua0NlbGxBZGRyZXNzQTE+DQogICAgPExpbmtDZWxsQWRkcmVzc1IxQzE+UjU4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UwMDAwMDAwMC8xLzEvMjQyL0s5MDAwMDAwNjg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ODwvSXRlbUlkPg0KICAgIDxEaXNwSXRlbUlkPkszMjAyMTAwMDwvRGlzcEl0ZW1JZD4NCiAgICA8Q29sSWQ+UjMwMTAwMDAwIzwvQ29sSWQ+DQogICAgPFRlbUF4aXNUeXA+MTAwMDAwPC9UZW1BeGlzVHlwPg0KICAgIDxNZW51Tm0+6YCj57WQ57SU5pCN55uK5Y+K44Gz44Gd44Gu5LuW44Gu5YyF5ous5Yip55uK6KiI566X5pu4PC9NZW51Tm0+DQogICAgPEl0ZW1ObT7mjIHliIbms5XjgafkvJroqIjlh6bnkIbjgZXjgozjgabjgYTjgosK5oqV6LOH44Gr44GK44GR44KL44Gd44Gu5LuW44Gu5YyF5ous5Yip55uKPC9JdGVtTm0+DQogICAgPENvbE5tPuW9k+acn+mHkemhjTwvQ29sTm0+DQogICAgPE9yaWdpbmFsVmFsPi02LDQ1MywwNzMsMDAwPC9PcmlnaW5hbFZhbD4NCiAgICA8TGFzdE51bVZhbD4tNiw0NTM8L0xhc3ROdW1WYWw+DQogICAgPFJhd0xpbmtWYWw+LTYsNDUzPC9SYXdMaW5rVmFsPg0KICAgIDxWaWV3VW5pdFR5cD43PC9WaWV3VW5pdFR5cD4NCiAgICA8RGVjaW1hbFBvaW50PjA8L0RlY2ltYWxQb2ludD4NCiAgICA8Um91bmRUeXA+MjwvUm91bmRUeXA+DQogICAgPE51bVRleHRUeXA+MTwvTnVtVGV4dFR5cD4NCiAgICA8Q2xhc3NUeXA+MzwvQ2xhc3NUeXA+DQogICAgPERUb3RhbFlNREhNUz4yMDI1LzEwLzIyIDIyOjMxOjA5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95" Error="">PD94bWwgdmVyc2lvbj0iMS4wIiBlbmNvZGluZz0idXRmLTgiPz4NCjxMaW5rSW5mb0V4Y2VsIHhtbG5zOnhzaT0iaHR0cDovL3d3dy53My5vcmcvMjAwMS9YTUxTY2hlbWEtaW5zdGFuY2UiIHhtbG5zOnhzZD0iaHR0cDovL3d3dy53My5vcmcvMjAwMS9YTUxTY2hlbWEiPg0KICA8TGlua0luZm9Db3JlPg0KICAgIDxMaW5rSWQ+MTA5NTwvTGlua0lkPg0KICAgIDxJbmZsb3dWYWw+LTEwLDE4NzwvSW5mbG93VmFsPg0KICAgIDxEaXNwVmFsPuKWsiAxMCwxODcgPC9EaXNwVmFsPg0KICAgIDxMYXN0VXBkVGltZT4yMDI1LzEwLzI5IDEwOjI2OjM2PC9MYXN0VXBkVGltZT4NCiAgICA8V29ya3NoZWV0Tk0+UEzjgJBJRlJT44CRPC9Xb3Jrc2hlZXROTT4NCiAgICA8TGlua0NlbGxBZGRyZXNzQTE+VDU5PC9MaW5rQ2VsbEFkZHJlc3NBMT4NCiAgICA8TGlua0NlbGxBZGRyZXNzUjFDMT5SNTlDMjA8L0xpbmtDZWxsQWRkcmVzc1IxQzE+DQogICAgPENlbGxCYWNrZ3JvdW5kQ29sb3I+NjU0ODQ8L0NlbGxCYWNrZ3JvdW5kQ29sb3I+DQogICAgPENlbGxCYWNrZ3JvdW5kQ29sb3JJbmRleD42PC9DZWxsQmFja2dyb3VuZENvbG9ySW5kZXg+DQogIDwvTGlua0luZm9Db3JlPg0KICA8TGlua0luZm9Yc2E+DQogICAgPEF1SWQ+MDU1OTcvMjMvMy8yL0QyMzAwNTAxMDAxNTAwMDAwMDAwLzEvMS8yNDIvSzkwMDAwMDA2OS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5PC9JdGVtSWQ+DQogICAgPERpc3BJdGVtSWQ+SzMyMDJaMDAwPC9EaXNwSXRlbUlkPg0KICAgIDxDb2xJZD5SMzAxMDAwMDAjPC9Db2xJZD4NCiAgICA8VGVtQXhpc1R5cD4xMDAwMDA8L1RlbUF4aXNUeXA+DQogICAgPE1lbnVObT7pgKPntZDntJTmkI3nm4rlj4rjgbPjgZ3jga7ku5bjga7ljIXmi6zliKnnm4roqIjnrpfmm7g8L01lbnVObT4NCiAgICA8SXRlbU5tPue0lOaQjeebiuOBq+OBneOBruW+jOOBq+aMr+OCiuabv+OBiOOCieOCjOOCiwrlj6/og73mgKfjga7jgYLjgovpoIXnm67lkIjoqIg8L0l0ZW1ObT4NCiAgICA8Q29sTm0+5b2T5pyf6YeR6aGNPC9Db2xObT4NCiAgICA8T3JpZ2luYWxWYWw+LTEwLDE4Nyw2ODUsMDAwPC9PcmlnaW5hbFZhbD4NCiAgICA8TGFzdE51bVZhbD4tMTAsMTg3PC9MYXN0TnVtVmFsPg0KICAgIDxSYXdMaW5rVmFsPi0xMCwxODc8L1Jhd0xpbmtWYWw+DQogICAgPFZpZXdVbml0VHlwPjc8L1ZpZXdVbml0VHlwPg0KICAgIDxEZWNpbWFsUG9pbnQ+MDwvRGVjaW1hbFBvaW50Pg0KICAgIDxSb3VuZFR5cD4yPC9Sb3VuZFR5cD4NCiAgICA8TnVtVGV4dFR5cD4xPC9OdW1UZXh0VHlwPg0KICAgIDxDbGFzc1R5cD4zPC9DbGFzc1R5cD4NCiAgICA8RFRvdGFsWU1ESE1TPjIwMjUvMTAvMjIgMjI6MzE6MDk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96" Error="">PD94bWwgdmVyc2lvbj0iMS4wIiBlbmNvZGluZz0idXRmLTgiPz4NCjxMaW5rSW5mb0V4Y2VsIHhtbG5zOnhzaT0iaHR0cDovL3d3dy53My5vcmcvMjAwMS9YTUxTY2hlbWEtaW5zdGFuY2UiIHhtbG5zOnhzZD0iaHR0cDovL3d3dy53My5vcmcvMjAwMS9YTUxTY2hlbWEiPg0KICA8TGlua0luZm9Db3JlPg0KICAgIDxMaW5rSWQ+MTA5NjwvTGlua0lkPg0KICAgIDxJbmZsb3dWYWw+NzEwPC9JbmZsb3dWYWw+DQogICAgPERpc3BWYWw+NzEwIDwvRGlzcFZhbD4NCiAgICA8TGFzdFVwZFRpbWU+MjAyNS8xMC8yOSAxMDoyNjozNjwvTGFzdFVwZFRpbWU+DQogICAgPFdvcmtzaGVldE5NPlBM44CQSUZSU+OAkTwvV29ya3NoZWV0Tk0+DQogICAgPExpbmtDZWxsQWRkcmVzc0ExPlQ2MDwvTGlua0NlbGxBZGRyZXNzQTE+DQogICAgPExpbmtDZWxsQWRkcmVzc1IxQzE+UjYw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UwMDAwMDAwMC8xLzEvMjQyL0szMjBa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yMFowMDAwIzwvSXRlbUlkPg0KICAgIDxEaXNwSXRlbUlkPkszMjBaMDAwMDA8L0Rpc3BJdGVtSWQ+DQogICAgPENvbElkPlIzMDEwMDAwMCM8L0NvbElkPg0KICAgIDxUZW1BeGlzVHlwPjEwMDAwMDwvVGVtQXhpc1R5cD4NCiAgICA8TWVudU5tPumAo+e1kOe0lOaQjeebiuWPiuOBs+OBneOBruS7luOBruWMheaLrOWIqeebiuioiOeul+abuDwvTWVudU5tPg0KICAgIDxJdGVtTm0+56iO5byV5b6M44Gd44Gu5LuW44Gu5YyF5ous5Yip55uKPC9JdGVtTm0+DQogICAgPENvbE5tPuW9k+acn+mHkemhjTwvQ29sTm0+DQogICAgPE9yaWdpbmFsVmFsPjcxMCwwNTIsMDAwPC9PcmlnaW5hbFZhbD4NCiAgICA8TGFzdE51bVZhbD43MTA8L0xhc3ROdW1WYWw+DQogICAgPFJhd0xpbmtWYWw+NzEwPC9SYXdMaW5rVmFsPg0KICAgIDxWaWV3VW5pdFR5cD43PC9WaWV3VW5pdFR5cD4NCiAgICA8RGVjaW1hbFBvaW50PjA8L0RlY2ltYWxQb2ludD4NCiAgICA8Um91bmRUeXA+MjwvUm91bmRUeXA+DQogICAgPE51bVRleHRUeXA+MTwvTnVtVGV4dFR5cD4NCiAgICA8Q2xhc3NUeXA+MzwvQ2xhc3NUeXA+DQogICAgPERUb3RhbFlNREhNUz4yMDI1LzEwLzIyIDIyOjMxOjA5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97" Error="">PD94bWwgdmVyc2lvbj0iMS4wIiBlbmNvZGluZz0idXRmLTgiPz4NCjxMaW5rSW5mb0V4Y2VsIHhtbG5zOnhzaT0iaHR0cDovL3d3dy53My5vcmcvMjAwMS9YTUxTY2hlbWEtaW5zdGFuY2UiIHhtbG5zOnhzZD0iaHR0cDovL3d3dy53My5vcmcvMjAwMS9YTUxTY2hlbWEiPg0KICA8TGlua0luZm9Db3JlPg0KICAgIDxMaW5rSWQ+MTA5NzwvTGlua0lkPg0KICAgIDxJbmZsb3dWYWw+NDcsNzM3PC9JbmZsb3dWYWw+DQogICAgPERpc3BWYWw+NDcsNzM3IDwvRGlzcFZhbD4NCiAgICA8TGFzdFVwZFRpbWU+MjAyNS8xMC8yOSAxMDoyNjozNjwvTGFzdFVwZFRpbWU+DQogICAgPFdvcmtzaGVldE5NPlBM44CQSUZSU+OAkTwvV29ya3NoZWV0Tk0+DQogICAgPExpbmtDZWxsQWRkcmVzc0ExPlQ2MTwvTGlua0NlbGxBZGRyZXNzQTE+DQogICAgPExpbmtDZWxsQWRkcmVzc1IxQzE+UjYx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UwMDAwMDAwMC8xLzEvMjQyL0szMzAw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zMDAwMDAwIzwvSXRlbUlkPg0KICAgIDxEaXNwSXRlbUlkPkszMzAwMDAwMDA8L0Rpc3BJdGVtSWQ+DQogICAgPENvbElkPlIzMDEwMDAwMCM8L0NvbElkPg0KICAgIDxUZW1BeGlzVHlwPjEwMDAwMDwvVGVtQXhpc1R5cD4NCiAgICA8TWVudU5tPumAo+e1kOe0lOaQjeebiuWPiuOBs+OBneOBruS7luOBruWMheaLrOWIqeebiuioiOeul+abuDwvTWVudU5tPg0KICAgIDxJdGVtTm0+5Lit6ZaT5YyF5ous5Yip55uKPC9JdGVtTm0+DQogICAgPENvbE5tPuW9k+acn+mHkemhjTwvQ29sTm0+DQogICAgPE9yaWdpbmFsVmFsPjQ3LDczNywxNTIsMDAwPC9PcmlnaW5hbFZhbD4NCiAgICA8TGFzdE51bVZhbD40Nyw3Mzc8L0xhc3ROdW1WYWw+DQogICAgPFJhd0xpbmtWYWw+NDcsNzM3PC9SYXdMaW5rVmFsPg0KICAgIDxWaWV3VW5pdFR5cD43PC9WaWV3VW5pdFR5cD4NCiAgICA8RGVjaW1hbFBvaW50PjA8L0RlY2ltYWxQb2ludD4NCiAgICA8Um91bmRUeXA+MjwvUm91bmRUeXA+DQogICAgPE51bVRleHRUeXA+MTwvTnVtVGV4dFR5cD4NCiAgICA8Q2xhc3NUeXA+MzwvQ2xhc3NUeXA+DQogICAgPERUb3RhbFlNREhNUz4yMDI1LzEwLzIyIDIyOjMxOjA5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98" Error="">PD94bWwgdmVyc2lvbj0iMS4wIiBlbmNvZGluZz0idXRmLTgiPz4NCjxMaW5rSW5mb0V4Y2VsIHhtbG5zOnhzaT0iaHR0cDovL3d3dy53My5vcmcvMjAwMS9YTUxTY2hlbWEtaW5zdGFuY2UiIHhtbG5zOnhzZD0iaHR0cDovL3d3dy53My5vcmcvMjAwMS9YTUxTY2hlbWEiPg0KICA8TGlua0luZm9Db3JlPg0KICAgIDxMaW5rSWQ+MTA5ODwvTGlua0lkPg0KICAgIDxJbmZsb3dWYWw+NDcsMTI3PC9JbmZsb3dWYWw+DQogICAgPERpc3BWYWw+NDcsMTI3IDwvRGlzcFZhbD4NCiAgICA8TGFzdFVwZFRpbWU+MjAyNS8xMC8yOSAxMDoyNjozNjwvTGFzdFVwZFRpbWU+DQogICAgPFdvcmtzaGVldE5NPlBM44CQSUZSU+OAkTwvV29ya3NoZWV0Tk0+DQogICAgPExpbmtDZWxsQWRkcmVzc0ExPlQ2MzwvTGlua0NlbGxBZGRyZXNzQTE+DQogICAgPExpbmtDZWxsQWRkcmVzc1IxQzE+UjYz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UwMDAwMDAwMC8xLzEvMjQyL0szNTAx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1MDEwMDAwIzwvSXRlbUlkPg0KICAgIDxEaXNwSXRlbUlkPkszNTAxMDAwMDA8L0Rpc3BJdGVtSWQ+DQogICAgPENvbElkPlIzMDEwMDAwMCM8L0NvbElkPg0KICAgIDxUZW1BeGlzVHlwPjEwMDAwMDwvVGVtQXhpc1R5cD4NCiAgICA8TWVudU5tPumAo+e1kOe0lOaQjeebiuWPiuOBs+OBneOBruS7luOBruWMheaLrOWIqeebiuioiOeul+abuDwvTWVudU5tPg0KICAgIDxJdGVtTm0+6Kaq5Lya56S+44Gu5omA5pyJ6ICFPC9JdGVtTm0+DQogICAgPENvbE5tPuW9k+acn+mHkemhjTwvQ29sTm0+DQogICAgPE9yaWdpbmFsVmFsPjQ3LDEyNyw0NDAsMDAwPC9PcmlnaW5hbFZhbD4NCiAgICA8TGFzdE51bVZhbD40NywxMjc8L0xhc3ROdW1WYWw+DQogICAgPFJhd0xpbmtWYWw+NDcsMTI3PC9SYXdMaW5rVmFsPg0KICAgIDxWaWV3VW5pdFR5cD43PC9WaWV3VW5pdFR5cD4NCiAgICA8RGVjaW1hbFBvaW50PjA8L0RlY2ltYWxQb2ludD4NCiAgICA8Um91bmRUeXA+MjwvUm91bmRUeXA+DQogICAgPE51bVRleHRUeXA+MTwvTnVtVGV4dFR5cD4NCiAgICA8Q2xhc3NUeXA+MzwvQ2xhc3NUeXA+DQogICAgPERUb3RhbFlNREhNUz4yMDI1LzEwLzIyIDIyOjMxOjA5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99" Error="">PD94bWwgdmVyc2lvbj0iMS4wIiBlbmNvZGluZz0idXRmLTgiPz4NCjxMaW5rSW5mb0V4Y2VsIHhtbG5zOnhzaT0iaHR0cDovL3d3dy53My5vcmcvMjAwMS9YTUxTY2hlbWEtaW5zdGFuY2UiIHhtbG5zOnhzZD0iaHR0cDovL3d3dy53My5vcmcvMjAwMS9YTUxTY2hlbWEiPg0KICA8TGlua0luZm9Db3JlPg0KICAgIDxMaW5rSWQ+MTA5OTwvTGlua0lkPg0KICAgIDxJbmZsb3dWYWw+NjA5PC9JbmZsb3dWYWw+DQogICAgPERpc3BWYWw+NjA5IDwvRGlzcFZhbD4NCiAgICA8TGFzdFVwZFRpbWU+MjAyNS8xMC8yOSAxMDoyNjozNjwvTGFzdFVwZFRpbWU+DQogICAgPFdvcmtzaGVldE5NPlBM44CQSUZSU+OAkTwvV29ya3NoZWV0Tk0+DQogICAgPExpbmtDZWxsQWRkcmVzc0ExPlQ2NDwvTGlua0NlbGxBZGRyZXNzQTE+DQogICAgPExpbmtDZWxsQWRkcmVzc1IxQzE+UjY0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UwMDAwMDAwMC8xLzEvMjQyL0szNTAy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1MDIwMDAwIzwvSXRlbUlkPg0KICAgIDxEaXNwSXRlbUlkPkszNTAyMDAwMDA8L0Rpc3BJdGVtSWQ+DQogICAgPENvbElkPlIzMDEwMDAwMCM8L0NvbElkPg0KICAgIDxUZW1BeGlzVHlwPjEwMDAwMDwvVGVtQXhpc1R5cD4NCiAgICA8TWVudU5tPumAo+e1kOe0lOaQjeebiuWPiuOBs+OBneOBruS7luOBruWMheaLrOWIqeebiuioiOeul+abuDwvTWVudU5tPg0KICAgIDxJdGVtTm0+6Z2e5pSv6YWN5oyB5YiGPC9JdGVtTm0+DQogICAgPENvbE5tPuW9k+acn+mHkemhjTwvQ29sTm0+DQogICAgPE9yaWdpbmFsVmFsPjYwOSw3MTIsMDAwPC9PcmlnaW5hbFZhbD4NCiAgICA8TGFzdE51bVZhbD42MDk8L0xhc3ROdW1WYWw+DQogICAgPFJhd0xpbmtWYWw+NjA5PC9SYXdMaW5rVmFsPg0KICAgIDxWaWV3VW5pdFR5cD43PC9WaWV3VW5pdFR5cD4NCiAgICA8RGVjaW1hbFBvaW50PjA8L0RlY2ltYWxQb2ludD4NCiAgICA8Um91bmRUeXA+MjwvUm91bmRUeXA+DQogICAgPE51bVRleHRUeXA+MTwvTnVtVGV4dFR5cD4NCiAgICA8Q2xhc3NUeXA+MzwvQ2xhc3NUeXA+DQogICAgPERUb3RhbFlNREhNUz4yMDI1LzEwLzIyIDIyOjMxOjA5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00" Error="">PD94bWwgdmVyc2lvbj0iMS4wIiBlbmNvZGluZz0idXRmLTgiPz4NCjxMaW5rSW5mb0V4Y2VsIHhtbG5zOnhzaT0iaHR0cDovL3d3dy53My5vcmcvMjAwMS9YTUxTY2hlbWEtaW5zdGFuY2UiIHhtbG5zOnhzZD0iaHR0cDovL3d3dy53My5vcmcvMjAwMS9YTUxTY2hlbWEiPg0KICA8TGlua0luZm9Db3JlPg0KICAgIDxMaW5rSWQ+MTEwMDwvTGlua0lkPg0KICAgIDxJbmZsb3dWYWw+NDcsNzM3PC9JbmZsb3dWYWw+DQogICAgPERpc3BWYWw+NDcsNzM3IDwvRGlzcFZhbD4NCiAgICA8TGFzdFVwZFRpbWU+MjAyNS8xMC8yOSAxMDoyNjozNjwvTGFzdFVwZFRpbWU+DQogICAgPFdvcmtzaGVldE5NPlBM44CQSUZSU+OAkTwvV29ya3NoZWV0Tk0+DQogICAgPExpbmtDZWxsQWRkcmVzc0ExPlQ2NTwvTGlua0NlbGxBZGRyZXNzQTE+DQogICAgPExpbmtDZWxsQWRkcmVzc1IxQzE+UjY1QzIwPC9MaW5rQ2VsbEFkZHJlc3NSMUMxPg0KICAgIDxDZWxsQmFja2dyb3VuZENvbG9yPjY1NDg0PC9DZWxsQmFja2dyb3VuZENvbG9yPg0KICAgIDxDZWxsQmFja2dyb3VuZENvbG9ySW5kZXg+NjwvQ2VsbEJhY2tncm91bmRDb2xvckluZGV4Pg0KICA8L0xpbmtJbmZvQ29yZT4NCiAgPExpbmtJbmZvWHNhPg0KICAgIDxBdUlkPjA1NTk3LzIzLzMvMi9EMjMwMDUwMTAwMTUwMDAwMDAwMC8xLzEvMjQyL0szNTBa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1MFowMDAwIzwvSXRlbUlkPg0KICAgIDxEaXNwSXRlbUlkPkszNTBaMDAwMDA8L0Rpc3BJdGVtSWQ+DQogICAgPENvbElkPlIzMDEwMDAwMCM8L0NvbElkPg0KICAgIDxUZW1BeGlzVHlwPjEwMDAwMDwvVGVtQXhpc1R5cD4NCiAgICA8TWVudU5tPumAo+e1kOe0lOaQjeebiuWPiuOBs+OBneOBruS7luOBruWMheaLrOWIqeebiuioiOeul+abuDwvTWVudU5tPg0KICAgIDxJdGVtTm0+6KiIPC9JdGVtTm0+DQogICAgPENvbE5tPuW9k+acn+mHkemhjTwvQ29sTm0+DQogICAgPE9yaWdpbmFsVmFsPjQ3LDczNywxNTIsMDAwPC9PcmlnaW5hbFZhbD4NCiAgICA8TGFzdE51bVZhbD40Nyw3Mzc8L0xhc3ROdW1WYWw+DQogICAgPFJhd0xpbmtWYWw+NDcsNzM3PC9SYXdMaW5rVmFsPg0KICAgIDxWaWV3VW5pdFR5cD43PC9WaWV3VW5pdFR5cD4NCiAgICA8RGVjaW1hbFBvaW50PjA8L0RlY2ltYWxQb2ludD4NCiAgICA8Um91bmRUeXA+MjwvUm91bmRUeXA+DQogICAgPE51bVRleHRUeXA+MTwvTnVtVGV4dFR5cD4NCiAgICA8Q2xhc3NUeXA+MzwvQ2xhc3NUeXA+DQogICAgPERUb3RhbFlNREhNUz4yMDI1LzEwLzIyIDIyOjMxOjA5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77" Error="">PD94bWwgdmVyc2lvbj0iMS4wIiBlbmNvZGluZz0idXRmLTgiPz4NCjxMaW5rSW5mb0V4Y2VsIHhtbG5zOnhzaT0iaHR0cDovL3d3dy53My5vcmcvMjAwMS9YTUxTY2hlbWEtaW5zdGFuY2UiIHhtbG5zOnhzZD0iaHR0cDovL3d3dy53My5vcmcvMjAwMS9YTUxTY2hlbWEiPg0KICA8TGlua0luZm9Db3JlPg0KICAgIDxMaW5rSWQ+MTE3NzwvTGlua0lkPg0KICAgIDxJbmZsb3dWYWw+MywyNDksMzk1PC9JbmZsb3dWYWw+DQogICAgPERpc3BWYWw+MywyNDksMzk1IDwvRGlzcFZhbD4NCiAgICA8TGFzdFVwZFRpbWU+MjAyNS8xMC8yOSAxMDoyNjozNjwvTGFzdFVwZFRpbWU+DQogICAgPFdvcmtzaGVldE5NPkJT44CQSUZSU+OAkTwvV29ya3NoZWV0Tk0+DQogICAgPExpbmtDZWxsQWRkcmVzc0ExPlI2MDwvTGlua0NlbGxBZGRyZXNzQTE+DQogICAgPExpbmtDZWxsQWRkcmVzc1IxQzE+UjYw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xMlow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WjAwMDAwIzwvSXRlbUlkPg0KICAgIDxEaXNwSXRlbUlkPksxMlowMDAwMDA8L0Rpc3BJdGVtSWQ+DQogICAgPENvbElkPlIzMDEwMDAwMCM8L0NvbElkPg0KICAgIDxUZW1BeGlzVHlwPjEwMDAwMDwvVGVtQXhpc1R5cD4NCiAgICA8TWVudU5tPumAo+e1kOiyoeaUv+eKtuaFi+ioiOeul+abuDwvTWVudU5tPg0KICAgIDxJdGVtTm0+6LKg5YK15Y+K44Gz6LOH5pys5ZCI6KiIPC9JdGVtTm0+DQogICAgPENvbE5tPuW9k+acn+mHkemhjTwvQ29sTm0+DQogICAgPE9yaWdpbmFsVmFsPjMsMjQ5LDM5NSw0NjIsMDAwPC9PcmlnaW5hbFZhbD4NCiAgICA8TGFzdE51bVZhbD4zLDI0OSwzOTU8L0xhc3ROdW1WYWw+DQogICAgPFJhd0xpbmtWYWw+MywyNDksMzk1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76" Error="">PD94bWwgdmVyc2lvbj0iMS4wIiBlbmNvZGluZz0idXRmLTgiPz4NCjxMaW5rSW5mb0V4Y2VsIHhtbG5zOnhzaT0iaHR0cDovL3d3dy53My5vcmcvMjAwMS9YTUxTY2hlbWEtaW5zdGFuY2UiIHhtbG5zOnhzZD0iaHR0cDovL3d3dy53My5vcmcvMjAwMS9YTUxTY2hlbWEiPg0KICA8TGlua0luZm9Db3JlPg0KICAgIDxMaW5rSWQ+MTE3NjwvTGlua0lkPg0KICAgIDxJbmZsb3dWYWw+MSwwMjMsODg3PC9JbmZsb3dWYWw+DQogICAgPERpc3BWYWw+MSwwMjMsODg3IDwvRGlzcFZhbD4NCiAgICA8TGFzdFVwZFRpbWU+MjAyNS8xMC8yOSAxMDoyNjozNjwvTGFzdFVwZFRpbWU+DQogICAgPFdvcmtzaGVldE5NPkJT44CQSUZSU+OAkTwvV29ya3NoZWV0Tk0+DQogICAgPExpbmtDZWxsQWRkcmVzc0ExPlI1OTwvTGlua0NlbGxBZGRyZXNzQTE+DQogICAgPExpbmtDZWxsQWRkcmVzc1IxQzE+UjU5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xMjIz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jMwMDAwIzwvSXRlbUlkPg0KICAgIDxEaXNwSXRlbUlkPksxMjIzMDAwMDA8L0Rpc3BJdGVtSWQ+DQogICAgPENvbElkPlIzMDEwMDAwMCM8L0NvbElkPg0KICAgIDxUZW1BeGlzVHlwPjEwMDAwMDwvVGVtQXhpc1R5cD4NCiAgICA8TWVudU5tPumAo+e1kOiyoeaUv+eKtuaFi+ioiOeul+abuDwvTWVudU5tPg0KICAgIDxJdGVtTm0+6LOH5pys5ZCI6KiIPC9JdGVtTm0+DQogICAgPENvbE5tPuW9k+acn+mHkemhjTwvQ29sTm0+DQogICAgPE9yaWdpbmFsVmFsPjEsMDIzLDg4NywxMTUsMDAwPC9PcmlnaW5hbFZhbD4NCiAgICA8TGFzdE51bVZhbD4xLDAyMyw4ODc8L0xhc3ROdW1WYWw+DQogICAgPFJhd0xpbmtWYWw+MSwwMjMsODg3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75" Error="">PD94bWwgdmVyc2lvbj0iMS4wIiBlbmNvZGluZz0idXRmLTgiPz4NCjxMaW5rSW5mb0V4Y2VsIHhtbG5zOnhzaT0iaHR0cDovL3d3dy53My5vcmcvMjAwMS9YTUxTY2hlbWEtaW5zdGFuY2UiIHhtbG5zOnhzZD0iaHR0cDovL3d3dy53My5vcmcvMjAwMS9YTUxTY2hlbWEiPg0KICA8TGlua0luZm9Db3JlPg0KICAgIDxMaW5rSWQ+MTE3NTwvTGlua0lkPg0KICAgIDxJbmZsb3dWYWw+NDMsNDQxPC9JbmZsb3dWYWw+DQogICAgPERpc3BWYWw+NDMsNDQxIDwvRGlzcFZhbD4NCiAgICA8TGFzdFVwZFRpbWU+MjAyNS8xMC8yOSAxMDoyNjozNjwvTGFzdFVwZFRpbWU+DQogICAgPFdvcmtzaGVldE5NPkJT44CQSUZSU+OAkTwvV29ya3NoZWV0Tk0+DQogICAgPExpbmtDZWxsQWRkcmVzc0ExPlI1ODwvTGlua0NlbGxBZGRyZXNzQTE+DQogICAgPExpbmtDZWxsQWRkcmVzc1IxQzE+UjU4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xMjIy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jIwMDAwIzwvSXRlbUlkPg0KICAgIDxEaXNwSXRlbUlkPksxMjIyMDAwMDA8L0Rpc3BJdGVtSWQ+DQogICAgPENvbElkPlIzMDEwMDAwMCM8L0NvbElkPg0KICAgIDxUZW1BeGlzVHlwPjEwMDAwMDwvVGVtQXhpc1R5cD4NCiAgICA8TWVudU5tPumAo+e1kOiyoeaUv+eKtuaFi+ioiOeul+abuDwvTWVudU5tPg0KICAgIDxJdGVtTm0+6Z2e5pSv6YWN5oyB5YiGPC9JdGVtTm0+DQogICAgPENvbE5tPuW9k+acn+mHkemhjTwvQ29sTm0+DQogICAgPE9yaWdpbmFsVmFsPjQzLDQ0MSw0MTksMDAwPC9PcmlnaW5hbFZhbD4NCiAgICA8TGFzdE51bVZhbD40Myw0NDE8L0xhc3ROdW1WYWw+DQogICAgPFJhd0xpbmtWYWw+NDMsNDQx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74" Error="">PD94bWwgdmVyc2lvbj0iMS4wIiBlbmNvZGluZz0idXRmLTgiPz4NCjxMaW5rSW5mb0V4Y2VsIHhtbG5zOnhzaT0iaHR0cDovL3d3dy53My5vcmcvMjAwMS9YTUxTY2hlbWEtaW5zdGFuY2UiIHhtbG5zOnhzZD0iaHR0cDovL3d3dy53My5vcmcvMjAwMS9YTUxTY2hlbWEiPg0KICA8TGlua0luZm9Db3JlPg0KICAgIDxMaW5rSWQ+MTE3NDwvTGlua0lkPg0KICAgIDxJbmZsb3dWYWw+OTgwLDQ0NTwvSW5mbG93VmFsPg0KICAgIDxEaXNwVmFsPjk4MCw0NDUgPC9EaXNwVmFsPg0KICAgIDxMYXN0VXBkVGltZT4yMDI1LzEwLzI5IDEwOjI2OjM2PC9MYXN0VXBkVGltZT4NCiAgICA8V29ya3NoZWV0Tk0+QlPjgJBJRlJT44CRPC9Xb3Jrc2hlZXROTT4NCiAgICA8TGlua0NlbGxBZGRyZXNzQTE+UjU3PC9MaW5rQ2VsbEFkZHJlc3NBMT4NCiAgICA8TGlua0NlbGxBZGRyZXNzUjFDMT5SNTd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EyMjEwMFowI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yMTAwWjAjPC9JdGVtSWQ+DQogICAgPERpc3BJdGVtSWQ+SzEyMjEwMFowMDwvRGlzcEl0ZW1JZD4NCiAgICA8Q29sSWQ+UjMwMTAwMDAwIzwvQ29sSWQ+DQogICAgPFRlbUF4aXNUeXA+MTAwMDAwPC9UZW1BeGlzVHlwPg0KICAgIDxNZW51Tm0+6YCj57WQ6LKh5pS/54q25oWL6KiI566X5pu4PC9NZW51Tm0+DQogICAgPEl0ZW1ObT7opqrkvJrnpL7jga7miYDmnInogIXjgavluLDlsZ7jgZnjgovmjIHliIblkIjoqIg8L0l0ZW1ObT4NCiAgICA8Q29sTm0+5b2T5pyf6YeR6aGNPC9Db2xObT4NCiAgICA8T3JpZ2luYWxWYWw+OTgwLDQ0NSw2OTYsMDAwPC9PcmlnaW5hbFZhbD4NCiAgICA8TGFzdE51bVZhbD45ODAsNDQ1PC9MYXN0TnVtVmFsPg0KICAgIDxSYXdMaW5rVmFsPjk4MCw0NDU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73" Error="">PD94bWwgdmVyc2lvbj0iMS4wIiBlbmNvZGluZz0idXRmLTgiPz4NCjxMaW5rSW5mb0V4Y2VsIHhtbG5zOnhzaT0iaHR0cDovL3d3dy53My5vcmcvMjAwMS9YTUxTY2hlbWEtaW5zdGFuY2UiIHhtbG5zOnhzZD0iaHR0cDovL3d3dy53My5vcmcvMjAwMS9YTUxTY2hlbWEiPg0KICA8TGlua0luZm9Db3JlPg0KICAgIDxMaW5rSWQ+MTE3MzwvTGlua0lkPg0KICAgIDxJbmZsb3dWYWw+NTg5LDQwODwvSW5mbG93VmFsPg0KICAgIDxEaXNwVmFsPjU4OSw0MDggPC9EaXNwVmFsPg0KICAgIDxMYXN0VXBkVGltZT4yMDI1LzEwLzI5IDEwOjI2OjM2PC9MYXN0VXBkVGltZT4NCiAgICA8V29ya3NoZWV0Tk0+QlPjgJBJRlJT44CRPC9Xb3Jrc2hlZXROTT4NCiAgICA8TGlua0NlbGxBZGRyZXNzQTE+UjU2PC9MaW5rQ2VsbEFkZHJlc3NBMT4NCiAgICA8TGlua0NlbGxBZGRyZXNzUjFDMT5SNTZ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zOS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5PC9JdGVtSWQ+DQogICAgPERpc3BJdGVtSWQ+SzEyMjEwMDUwPC9EaXNwSXRlbUlkPg0KICAgIDxDb2xJZD5SMzAxMDAwMDAjPC9Db2xJZD4NCiAgICA8VGVtQXhpc1R5cD4xMDAwMDA8L1RlbUF4aXNUeXA+DQogICAgPE1lbnVObT7pgKPntZDosqHmlL/nirbmhYvoqIjnrpfmm7g8L01lbnVObT4NCiAgICA8SXRlbU5tPuWIqeebiuWJsOS9memHkTwvSXRlbU5tPg0KICAgIDxDb2xObT7lvZPmnJ/ph5HpoY08L0NvbE5tPg0KICAgIDxPcmlnaW5hbFZhbD41ODksNDA4LDc3NywwMDA8L09yaWdpbmFsVmFsPg0KICAgIDxMYXN0TnVtVmFsPjU4OSw0MDg8L0xhc3ROdW1WYWw+DQogICAgPFJhd0xpbmtWYWw+NTg5LDQwOD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72" Error="">PD94bWwgdmVyc2lvbj0iMS4wIiBlbmNvZGluZz0idXRmLTgiPz4NCjxMaW5rSW5mb0V4Y2VsIHhtbG5zOnhzaT0iaHR0cDovL3d3dy53My5vcmcvMjAwMS9YTUxTY2hlbWEtaW5zdGFuY2UiIHhtbG5zOnhzZD0iaHR0cDovL3d3dy53My5vcmcvMjAwMS9YTUxTY2hlbWEiPg0KICA8TGlua0luZm9Db3JlPg0KICAgIDxMaW5rSWQ+MTE3MjwvTGlua0lkPg0KICAgIDxJbmZsb3dWYWw+MTg5LDEyODwvSW5mbG93VmFsPg0KICAgIDxEaXNwVmFsPjE4OSwxMjggPC9EaXNwVmFsPg0KICAgIDxMYXN0VXBkVGltZT4yMDI1LzEwLzI5IDEwOjI2OjM2PC9MYXN0VXBkVGltZT4NCiAgICA8V29ya3NoZWV0Tk0+QlPjgJBJRlJT44CRPC9Xb3Jrc2hlZXROTT4NCiAgICA8TGlua0NlbGxBZGRyZXNzQTE+UjU1PC9MaW5rQ2VsbEFkZHJlc3NBMT4NCiAgICA8TGlua0NlbGxBZGRyZXNzUjFDMT5SNTV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zOC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4PC9JdGVtSWQ+DQogICAgPERpc3BJdGVtSWQ+SzEyMjEwMDQwPC9EaXNwSXRlbUlkPg0KICAgIDxDb2xJZD5SMzAxMDAwMDAjPC9Db2xJZD4NCiAgICA8VGVtQXhpc1R5cD4xMDAwMDA8L1RlbUF4aXNUeXA+DQogICAgPE1lbnVObT7pgKPntZDosqHmlL/nirbmhYvoqIjnrpfmm7g8L01lbnVObT4NCiAgICA8SXRlbU5tPuOBneOBruS7luOBruizh+acrOOBruani+aIkOimgee0oDwvSXRlbU5tPg0KICAgIDxDb2xObT7lvZPmnJ/ph5HpoY08L0NvbE5tPg0KICAgIDxPcmlnaW5hbFZhbD4xODksMTI4LDIwMiwwMDA8L09yaWdpbmFsVmFsPg0KICAgIDxMYXN0TnVtVmFsPjE4OSwxMjg8L0xhc3ROdW1WYWw+DQogICAgPFJhd0xpbmtWYWw+MTg5LDEyOD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71" Error="">PD94bWwgdmVyc2lvbj0iMS4wIiBlbmNvZGluZz0idXRmLTgiPz4NCjxMaW5rSW5mb0V4Y2VsIHhtbG5zOnhzaT0iaHR0cDovL3d3dy53My5vcmcvMjAwMS9YTUxTY2hlbWEtaW5zdGFuY2UiIHhtbG5zOnhzZD0iaHR0cDovL3d3dy53My5vcmcvMjAwMS9YTUxTY2hlbWEiPg0KICA8TGlua0luZm9Db3JlPg0KICAgIDxMaW5rSWQ+MTE3MTwvTGlua0lkPg0KICAgIDxJbmZsb3dWYWw+LTUsMjE3PC9JbmZsb3dWYWw+DQogICAgPERpc3BWYWw+4payIDUsMjE3IDwvRGlzcFZhbD4NCiAgICA8TGFzdFVwZFRpbWU+MjAyNS8xMC8yOSAxMDoyNjozNjwvTGFzdFVwZFRpbWU+DQogICAgPFdvcmtzaGVldE5NPkJT44CQSUZSU+OAkTwvV29ya3NoZWV0Tk0+DQogICAgPExpbmtDZWxsQWRkcmVzc0ExPlI1NDwvTGlua0NlbGxBZGRyZXNzQTE+DQogICAgPExpbmtDZWxsQWRkcmVzc1IxQzE+UjU0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zc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zwvSXRlbUlkPg0KICAgIDxEaXNwSXRlbUlkPksxMjIxMDAzMDwvRGlzcEl0ZW1JZD4NCiAgICA8Q29sSWQ+UjMwMTAwMDAwIzwvQ29sSWQ+DQogICAgPFRlbUF4aXNUeXA+MTAwMDAwPC9UZW1BeGlzVHlwPg0KICAgIDxNZW51Tm0+6YCj57WQ6LKh5pS/54q25oWL6KiI566X5pu4PC9NZW51Tm0+DQogICAgPEl0ZW1ObT7oh6rlt7HmoKrlvI88L0l0ZW1ObT4NCiAgICA8Q29sTm0+5b2T5pyf6YeR6aGNPC9Db2xObT4NCiAgICA8T3JpZ2luYWxWYWw+LTUsMjE3LDQwMSwwMDA8L09yaWdpbmFsVmFsPg0KICAgIDxMYXN0TnVtVmFsPi01LDIxNzwvTGFzdE51bVZhbD4NCiAgICA8UmF3TGlua1ZhbD4tNSwyMTc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70" Error="">PD94bWwgdmVyc2lvbj0iMS4wIiBlbmNvZGluZz0idXRmLTgiPz4NCjxMaW5rSW5mb0V4Y2VsIHhtbG5zOnhzaT0iaHR0cDovL3d3dy53My5vcmcvMjAwMS9YTUxTY2hlbWEtaW5zdGFuY2UiIHhtbG5zOnhzZD0iaHR0cDovL3d3dy53My5vcmcvMjAwMS9YTUxTY2hlbWEiPg0KICA8TGlua0luZm9Db3JlPg0KICAgIDxMaW5rSWQ+MTE3MDwvTGlua0lkPg0KICAgIDxJbmZsb3dWYWw+NDYsNzg2PC9JbmZsb3dWYWw+DQogICAgPERpc3BWYWw+NDYsNzg2IDwvRGlzcFZhbD4NCiAgICA8TGFzdFVwZFRpbWU+MjAyNS8xMC8yOSAxMDoyNjozNjwvTGFzdFVwZFRpbWU+DQogICAgPFdvcmtzaGVldE5NPkJT44CQSUZSU+OAkTwvV29ya3NoZWV0Tk0+DQogICAgPExpbmtDZWxsQWRkcmVzc0ExPlI1MzwvTGlua0NlbGxBZGRyZXNzQTE+DQogICAgPExpbmtDZWxsQWRkcmVzc1IxQzE+UjUz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zY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jwvSXRlbUlkPg0KICAgIDxEaXNwSXRlbUlkPksxMjIxMDAyMDwvRGlzcEl0ZW1JZD4NCiAgICA8Q29sSWQ+UjMwMTAwMDAwIzwvQ29sSWQ+DQogICAgPFRlbUF4aXNUeXA+MTAwMDAwPC9UZW1BeGlzVHlwPg0KICAgIDxNZW51Tm0+6YCj57WQ6LKh5pS/54q25oWL6KiI566X5pu4PC9NZW51Tm0+DQogICAgPEl0ZW1ObT7os4fmnKzlibDkvZnph5E8L0l0ZW1ObT4NCiAgICA8Q29sTm0+5b2T5pyf6YeR6aGNPC9Db2xObT4NCiAgICA8T3JpZ2luYWxWYWw+NDYsNzg2LDQ5NywwMDA8L09yaWdpbmFsVmFsPg0KICAgIDxMYXN0TnVtVmFsPjQ2LDc4NjwvTGFzdE51bVZhbD4NCiAgICA8UmF3TGlua1ZhbD40Niw3ODY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69" Error="">PD94bWwgdmVyc2lvbj0iMS4wIiBlbmNvZGluZz0idXRmLTgiPz4NCjxMaW5rSW5mb0V4Y2VsIHhtbG5zOnhzaT0iaHR0cDovL3d3dy53My5vcmcvMjAwMS9YTUxTY2hlbWEtaW5zdGFuY2UiIHhtbG5zOnhzZD0iaHR0cDovL3d3dy53My5vcmcvMjAwMS9YTUxTY2hlbWEiPg0KICA8TGlua0luZm9Db3JlPg0KICAgIDxMaW5rSWQ+MTE2OTwvTGlua0lkPg0KICAgIDxJbmZsb3dWYWw+MTYwLDMzOTwvSW5mbG93VmFsPg0KICAgIDxEaXNwVmFsPjE2MCwzMzkgPC9EaXNwVmFsPg0KICAgIDxMYXN0VXBkVGltZT4yMDI1LzEwLzI5IDEwOjI2OjM2PC9MYXN0VXBkVGltZT4NCiAgICA8V29ya3NoZWV0Tk0+QlPjgJBJRlJT44CRPC9Xb3Jrc2hlZXROTT4NCiAgICA8TGlua0NlbGxBZGRyZXNzQTE+UjUyPC9MaW5rQ2VsbEFkZHJlc3NBMT4NCiAgICA8TGlua0NlbGxBZGRyZXNzUjFDMT5SNTJ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zNS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1PC9JdGVtSWQ+DQogICAgPERpc3BJdGVtSWQ+SzEyMjEwMDEwPC9EaXNwSXRlbUlkPg0KICAgIDxDb2xJZD5SMzAxMDAwMDAjPC9Db2xJZD4NCiAgICA8VGVtQXhpc1R5cD4xMDAwMDA8L1RlbUF4aXNUeXA+DQogICAgPE1lbnVObT7pgKPntZDosqHmlL/nirbmhYvoqIjnrpfmm7g8L01lbnVObT4NCiAgICA8SXRlbU5tPuizh+acrOmHkTwvSXRlbU5tPg0KICAgIDxDb2xObT7lvZPmnJ/ph5HpoY08L0NvbE5tPg0KICAgIDxPcmlnaW5hbFZhbD4xNjAsMzM5LDYyMSwwMDA8L09yaWdpbmFsVmFsPg0KICAgIDxMYXN0TnVtVmFsPjE2MCwzMzk8L0xhc3ROdW1WYWw+DQogICAgPFJhd0xpbmtWYWw+MTYwLDMzOT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68" Error="">PD94bWwgdmVyc2lvbj0iMS4wIiBlbmNvZGluZz0idXRmLTgiPz4NCjxMaW5rSW5mb0V4Y2VsIHhtbG5zOnhzaT0iaHR0cDovL3d3dy53My5vcmcvMjAwMS9YTUxTY2hlbWEtaW5zdGFuY2UiIHhtbG5zOnhzZD0iaHR0cDovL3d3dy53My5vcmcvMjAwMS9YTUxTY2hlbWEiPg0KICA8TGlua0luZm9Db3JlPg0KICAgIDxMaW5rSWQ+MTE2ODwvTGlua0lkPg0KICAgIDxJbmZsb3dWYWw+MiwyMjUsNTA4PC9JbmZsb3dWYWw+DQogICAgPERpc3BWYWw+MiwyMjUsNTA4IDwvRGlzcFZhbD4NCiAgICA8TGFzdFVwZFRpbWU+MjAyNS8xMC8yOSAxMDoyNjozNjwvTGFzdFVwZFRpbWU+DQogICAgPFdvcmtzaGVldE5NPkJT44CQSUZSU+OAkTwvV29ya3NoZWV0Tk0+DQogICAgPExpbmtDZWxsQWRkcmVzc0ExPlI1MDwvTGlua0NlbGxBZGRyZXNzQTE+DQogICAgPExpbmtDZWxsQWRkcmVzc1IxQzE+UjUw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xMjBa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FowMDAwIzwvSXRlbUlkPg0KICAgIDxEaXNwSXRlbUlkPksxMjBaMDAwMDA8L0Rpc3BJdGVtSWQ+DQogICAgPENvbElkPlIzMDEwMDAwMCM8L0NvbElkPg0KICAgIDxUZW1BeGlzVHlwPjEwMDAwMDwvVGVtQXhpc1R5cD4NCiAgICA8TWVudU5tPumAo+e1kOiyoeaUv+eKtuaFi+ioiOeul+abuDwvTWVudU5tPg0KICAgIDxJdGVtTm0+6LKg5YK15ZCI6KiIPC9JdGVtTm0+DQogICAgPENvbE5tPuW9k+acn+mHkemhjTwvQ29sTm0+DQogICAgPE9yaWdpbmFsVmFsPjIsMjI1LDUwOCwzNDcsMDAwPC9PcmlnaW5hbFZhbD4NCiAgICA8TGFzdE51bVZhbD4yLDIyNSw1MDg8L0xhc3ROdW1WYWw+DQogICAgPFJhd0xpbmtWYWw+MiwyMjUsNTA4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7" Error="">PD94bWwgdmVyc2lvbj0iMS4wIiBlbmNvZGluZz0idXRmLTgiPz4NCjxMaW5rSW5mb0V4Y2VsIHhtbG5zOnhzaT0iaHR0cDovL3d3dy53My5vcmcvMjAwMS9YTUxTY2hlbWEtaW5zdGFuY2UiIHhtbG5zOnhzZD0iaHR0cDovL3d3dy53My5vcmcvMjAwMS9YTUxTY2hlbWEiPg0KICA8TGlua0luZm9Db3JlPg0KICAgIDxMaW5rSWQ+MTE2NzwvTGlua0lkPg0KICAgIDxJbmZsb3dWYWw+MSwxNjUsOTI2PC9JbmZsb3dWYWw+DQogICAgPERpc3BWYWw+MSwxNjUsOTI2IDwvRGlzcFZhbD4NCiAgICA8TGFzdFVwZFRpbWU+MjAyNS8xMC8yOSAxMDoyNjozNjwvTGFzdFVwZFRpbWU+DQogICAgPFdvcmtzaGVldE5NPkJT44CQSUZSU+OAkTwvV29ya3NoZWV0Tk0+DQogICAgPExpbmtDZWxsQWRkcmVzc0ExPlI0OTwvTGlua0NlbGxBZGRyZXNzQTE+DQogICAgPExpbmtDZWxsQWRkcmVzc1IxQzE+UjQ5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xMjAyWj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JaMDAwIzwvSXRlbUlkPg0KICAgIDxEaXNwSXRlbUlkPksxMjAyWjAwMDA8L0Rpc3BJdGVtSWQ+DQogICAgPENvbElkPlIzMDEwMDAwMCM8L0NvbElkPg0KICAgIDxUZW1BeGlzVHlwPjEwMDAwMDwvVGVtQXhpc1R5cD4NCiAgICA8TWVudU5tPumAo+e1kOiyoeaUv+eKtuaFi+ioiOeul+abuDwvTWVudU5tPg0KICAgIDxJdGVtTm0+6Z2e5rWB5YuV6LKg5YK15ZCI6KiIPC9JdGVtTm0+DQogICAgPENvbE5tPuW9k+acn+mHkemhjTwvQ29sTm0+DQogICAgPE9yaWdpbmFsVmFsPjEsMTY1LDkyNiw2NTEsMDAwPC9PcmlnaW5hbFZhbD4NCiAgICA8TGFzdE51bVZhbD4xLDE2NSw5MjY8L0xhc3ROdW1WYWw+DQogICAgPFJhd0xpbmtWYWw+MSwxNjUsOTI2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6" Error="">PD94bWwgdmVyc2lvbj0iMS4wIiBlbmNvZGluZz0idXRmLTgiPz4NCjxMaW5rSW5mb0V4Y2VsIHhtbG5zOnhzaT0iaHR0cDovL3d3dy53My5vcmcvMjAwMS9YTUxTY2hlbWEtaW5zdGFuY2UiIHhtbG5zOnhzZD0iaHR0cDovL3d3dy53My5vcmcvMjAwMS9YTUxTY2hlbWEiPg0KICA8TGlua0luZm9Db3JlPg0KICAgIDxMaW5rSWQ+MTE2NjwvTGlua0lkPg0KICAgIDxJbmZsb3dWYWw+NDMsMzc0PC9JbmZsb3dWYWw+DQogICAgPERpc3BWYWw+NDMsMzc0IDwvRGlzcFZhbD4NCiAgICA8TGFzdFVwZFRpbWU+MjAyNS8xMC8yOSAxMDoyNjozNjwvTGFzdFVwZFRpbWU+DQogICAgPFdvcmtzaGVldE5NPkJT44CQSUZSU+OAkTwvV29ya3NoZWV0Tk0+DQogICAgPExpbmtDZWxsQWRkcmVzc0ExPlI0ODwvTGlua0NlbGxBZGRyZXNzQTE+DQogICAgPExpbmtDZWxsQWRkcmVzc1IxQzE+UjQ4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zQ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DwvSXRlbUlkPg0KICAgIDxEaXNwSXRlbUlkPksxMjAyQjAwMDwvRGlzcEl0ZW1JZD4NCiAgICA8Q29sSWQ+UjMwMTAwMDAwIzwvQ29sSWQ+DQogICAgPFRlbUF4aXNUeXA+MTAwMDAwPC9UZW1BeGlzVHlwPg0KICAgIDxNZW51Tm0+6YCj57WQ6LKh5pS/54q25oWL6KiI566X5pu4PC9NZW51Tm0+DQogICAgPEl0ZW1ObT7nubDlu7bnqI7ph5HosqDlgrU8L0l0ZW1ObT4NCiAgICA8Q29sTm0+5b2T5pyf6YeR6aGNPC9Db2xObT4NCiAgICA8T3JpZ2luYWxWYWw+NDMsMzc0LDU2OSwwMDA8L09yaWdpbmFsVmFsPg0KICAgIDxMYXN0TnVtVmFsPjQzLDM3NDwvTGFzdE51bVZhbD4NCiAgICA8UmF3TGlua1ZhbD40MywzNzQ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65" Error="">PD94bWwgdmVyc2lvbj0iMS4wIiBlbmNvZGluZz0idXRmLTgiPz4NCjxMaW5rSW5mb0V4Y2VsIHhtbG5zOnhzaT0iaHR0cDovL3d3dy53My5vcmcvMjAwMS9YTUxTY2hlbWEtaW5zdGFuY2UiIHhtbG5zOnhzZD0iaHR0cDovL3d3dy53My5vcmcvMjAwMS9YTUxTY2hlbWEiPg0KICA8TGlua0luZm9Db3JlPg0KICAgIDxMaW5rSWQ+MTE2NTwvTGlua0lkPg0KICAgIDxJbmZsb3dWYWw+MjMsNjQwPC9JbmZsb3dWYWw+DQogICAgPERpc3BWYWw+MjMsNjQwIDwvRGlzcFZhbD4NCiAgICA8TGFzdFVwZFRpbWU+MjAyNS8xMC8yOSAxMDoyNjozNjwvTGFzdFVwZFRpbWU+DQogICAgPFdvcmtzaGVldE5NPkJT44CQSUZSU+OAkTwvV29ya3NoZWV0Tk0+DQogICAgPExpbmtDZWxsQWRkcmVzc0ExPlI0NzwvTGlua0NlbGxBZGRyZXNzQTE+DQogICAgPExpbmtDZWxsQWRkcmVzc1IxQzE+UjQ3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xMjAyQT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JBMDAwIzwvSXRlbUlkPg0KICAgIDxEaXNwSXRlbUlkPksxMjAyQTAwMDA8L0Rpc3BJdGVtSWQ+DQogICAgPENvbElkPlIzMDEwMDAwMCM8L0NvbElkPg0KICAgIDxUZW1BeGlzVHlwPjEwMDAwMDwvVGVtQXhpc1R5cD4NCiAgICA8TWVudU5tPumAo+e1kOiyoeaUv+eKtuaFi+ioiOeul+abuDwvTWVudU5tPg0KICAgIDxJdGVtTm0+44Gd44Gu5LuW44Gu6Z2e5rWB5YuV6LKg5YK1PC9JdGVtTm0+DQogICAgPENvbE5tPuW9k+acn+mHkemhjTwvQ29sTm0+DQogICAgPE9yaWdpbmFsVmFsPjIzLDY0MCwzMjEsMDAwPC9PcmlnaW5hbFZhbD4NCiAgICA8TGFzdE51bVZhbD4yMyw2NDA8L0xhc3ROdW1WYWw+DQogICAgPFJhd0xpbmtWYWw+MjMsNjQw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4" Error="">PD94bWwgdmVyc2lvbj0iMS4wIiBlbmNvZGluZz0idXRmLTgiPz4NCjxMaW5rSW5mb0V4Y2VsIHhtbG5zOnhzaT0iaHR0cDovL3d3dy53My5vcmcvMjAwMS9YTUxTY2hlbWEtaW5zdGFuY2UiIHhtbG5zOnhzZD0iaHR0cDovL3d3dy53My5vcmcvMjAwMS9YTUxTY2hlbWEiPg0KICA8TGlua0luZm9Db3JlPg0KICAgIDxMaW5rSWQ+MTE2NDwvTGlua0lkPg0KICAgIDxJbmZsb3dWYWw+NDUsNzU3PC9JbmZsb3dWYWw+DQogICAgPERpc3BWYWw+NDUsNzU3IDwvRGlzcFZhbD4NCiAgICA8TGFzdFVwZFRpbWU+MjAyNS8xMC8yOSAxMDoyNjozNjwvTGFzdFVwZFRpbWU+DQogICAgPFdvcmtzaGVldE5NPkJT44CQSUZSU+OAkTwvV29ya3NoZWV0Tk0+DQogICAgPExpbmtDZWxsQWRkcmVzc0ExPlI0NjwvTGlua0NlbGxBZGRyZXNzQTE+DQogICAgPExpbmtDZWxsQWRkcmVzc1IxQzE+UjQ2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z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zwvSXRlbUlkPg0KICAgIDxEaXNwSXRlbUlkPksxMjAyMDUwMDwvRGlzcEl0ZW1JZD4NCiAgICA8Q29sSWQ+UjMwMTAwMDAwIzwvQ29sSWQ+DQogICAgPFRlbUF4aXNUeXA+MTAwMDAwPC9UZW1BeGlzVHlwPg0KICAgIDxNZW51Tm0+6YCj57WQ6LKh5pS/54q25oWL6KiI566X5pu4PC9NZW51Tm0+DQogICAgPEl0ZW1ObT7lvJXlvZPph5E8L0l0ZW1ObT4NCiAgICA8Q29sTm0+5b2T5pyf6YeR6aGNPC9Db2xObT4NCiAgICA8T3JpZ2luYWxWYWw+NDUsNzU3LDk3MCwwMDA8L09yaWdpbmFsVmFsPg0KICAgIDxMYXN0TnVtVmFsPjQ1LDc1NzwvTGFzdE51bVZhbD4NCiAgICA8UmF3TGlua1ZhbD40NSw3NTc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63" Error="">PD94bWwgdmVyc2lvbj0iMS4wIiBlbmNvZGluZz0idXRmLTgiPz4NCjxMaW5rSW5mb0V4Y2VsIHhtbG5zOnhzaT0iaHR0cDovL3d3dy53My5vcmcvMjAwMS9YTUxTY2hlbWEtaW5zdGFuY2UiIHhtbG5zOnhzZD0iaHR0cDovL3d3dy53My5vcmcvMjAwMS9YTUxTY2hlbWEiPg0KICA8TGlua0luZm9Db3JlPg0KICAgIDxMaW5rSWQ+MTE2MzwvTGlua0lkPg0KICAgIDxJbmZsb3dWYWw+MjQsNTgwPC9JbmZsb3dWYWw+DQogICAgPERpc3BWYWw+MjQsNTgwIDwvRGlzcFZhbD4NCiAgICA8TGFzdFVwZFRpbWU+MjAyNS8xMC8yOSAxMDoyNjozNjwvTGFzdFVwZFRpbWU+DQogICAgPFdvcmtzaGVldE5NPkJT44CQSUZSU+OAkTwvV29ya3NoZWV0Tk0+DQogICAgPExpbmtDZWxsQWRkcmVzc0ExPlI0NTwvTGlua0NlbGxBZGRyZXNzQTE+DQogICAgPExpbmtDZWxsQWRkcmVzc1IxQzE+UjQ1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zI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jwvSXRlbUlkPg0KICAgIDxEaXNwSXRlbUlkPksxMjAyMDQwMDwvRGlzcEl0ZW1JZD4NCiAgICA8Q29sSWQ+UjMwMTAwMDAwIzwvQ29sSWQ+DQogICAgPFRlbUF4aXNUeXA+MTAwMDAwPC9UZW1BeGlzVHlwPg0KICAgIDxNZW51Tm0+6YCj57WQ6LKh5pS/54q25oWL6KiI566X5pu4PC9NZW51Tm0+DQogICAgPEl0ZW1ObT7pgIDogbfntabku5jjgavkv4LjgovosqDlgrU8L0l0ZW1ObT4NCiAgICA8Q29sTm0+5b2T5pyf6YeR6aGNPC9Db2xObT4NCiAgICA8T3JpZ2luYWxWYWw+MjQsNTgwLDk3MSwwMDA8L09yaWdpbmFsVmFsPg0KICAgIDxMYXN0TnVtVmFsPjI0LDU4MDwvTGFzdE51bVZhbD4NCiAgICA8UmF3TGlua1ZhbD4yNCw1ODA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62" Error="">PD94bWwgdmVyc2lvbj0iMS4wIiBlbmNvZGluZz0idXRmLTgiPz4NCjxMaW5rSW5mb0V4Y2VsIHhtbG5zOnhzaT0iaHR0cDovL3d3dy53My5vcmcvMjAwMS9YTUxTY2hlbWEtaW5zdGFuY2UiIHhtbG5zOnhzZD0iaHR0cDovL3d3dy53My5vcmcvMjAwMS9YTUxTY2hlbWEiPg0KICA8TGlua0luZm9Db3JlPg0KICAgIDxMaW5rSWQ+MTE2MjwvTGlua0lkPg0KICAgIDxJbmZsb3dWYWw+MiwwNTA8L0luZmxvd1ZhbD4NCiAgICA8RGlzcFZhbD4yLDA1MCA8L0Rpc3BWYWw+DQogICAgPExhc3RVcGRUaW1lPjIwMjUvMTAvMjkgMTA6MjY6MzY8L0xhc3RVcGRUaW1lPg0KICAgIDxXb3Jrc2hlZXROTT5CU+OAkElGUlPjgJE8L1dvcmtzaGVldE5NPg0KICAgIDxMaW5rQ2VsbEFkZHJlc3NBMT5SNDQ8L0xpbmtDZWxsQWRkcmVzc0ExPg0KICAgIDxMaW5rQ2VsbEFkZHJlc3NSMUMxPlI0NEMxODwvTGlua0NlbGxBZGRyZXNzUjFDMT4NCiAgICA8Q2VsbEJhY2tncm91bmRDb2xvcj42NTQ4NDwvQ2VsbEJhY2tncm91bmRDb2xvcj4NCiAgICA8Q2VsbEJhY2tncm91bmRDb2xvckluZGV4PjY8L0NlbGxCYWNrZ3JvdW5kQ29sb3JJbmRleD4NCiAgPC9MaW5rSW5mb0NvcmU+DQogIDxMaW5rSW5mb1hzYT4NCiAgICA8QXVJZD4wNTU5Ny8yMy8zLzIvRDIzMDA1MDEwMDA1MDAwMDAwMDAvMS8xLzI0Mi9LOTAwMDAwMDMx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E8L0l0ZW1JZD4NCiAgICA8RGlzcEl0ZW1JZD5LMTIwMjAzMDA8L0Rpc3BJdGVtSWQ+DQogICAgPENvbElkPlIzMDEwMDAwMCM8L0NvbElkPg0KICAgIDxUZW1BeGlzVHlwPjEwMDAwMDwvVGVtQXhpc1R5cD4NCiAgICA8TWVudU5tPumAo+e1kOiyoeaUv+eKtuaFi+ioiOeul+abuDwvTWVudU5tPg0KICAgIDxJdGVtTm0+44OH44Oq44OQ44OG44Kj44OW6YeR6J6N6LKg5YK1PC9JdGVtTm0+DQogICAgPENvbE5tPuW9k+acn+mHkemhjTwvQ29sTm0+DQogICAgPE9yaWdpbmFsVmFsPjIsMDUwLDYyNSwwMDA8L09yaWdpbmFsVmFsPg0KICAgIDxMYXN0TnVtVmFsPjIsMDUwPC9MYXN0TnVtVmFsPg0KICAgIDxSYXdMaW5rVmFsPjIsMDUw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1" Error="">PD94bWwgdmVyc2lvbj0iMS4wIiBlbmNvZGluZz0idXRmLTgiPz4NCjxMaW5rSW5mb0V4Y2VsIHhtbG5zOnhzaT0iaHR0cDovL3d3dy53My5vcmcvMjAwMS9YTUxTY2hlbWEtaW5zdGFuY2UiIHhtbG5zOnhzZD0iaHR0cDovL3d3dy53My5vcmcvMjAwMS9YTUxTY2hlbWEiPg0KICA8TGlua0luZm9Db3JlPg0KICAgIDxMaW5rSWQ+MTE2MTwvTGlua0lkPg0KICAgIDxJbmZsb3dWYWw+MTUsMzg2PC9JbmZsb3dWYWw+DQogICAgPERpc3BWYWw+MTUsMzg2IDwvRGlzcFZhbD4NCiAgICA8TGFzdFVwZFRpbWU+MjAyNS8xMC8yOSAxMDoyNjozNjwvTGFzdFVwZFRpbWU+DQogICAgPFdvcmtzaGVldE5NPkJT44CQSUZSU+OAkTwvV29ya3NoZWV0Tk0+DQogICAgPExpbmtDZWxsQWRkcmVzc0ExPlI0MzwvTGlua0NlbGxBZGRyZXNzQTE+DQogICAgPExpbmtDZWxsQWRkcmVzc1IxQzE+UjQz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jk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OTwvSXRlbUlkPg0KICAgIDxEaXNwSXRlbUlkPksxMjAyMDIwMDwvRGlzcEl0ZW1JZD4NCiAgICA8Q29sSWQ+UjMwMTAwMDAwIzwvQ29sSWQ+DQogICAgPFRlbUF4aXNUeXA+MTAwMDAwPC9UZW1BeGlzVHlwPg0KICAgIDxNZW51Tm0+6YCj57WQ6LKh5pS/54q25oWL6KiI566X5pu4PC9NZW51Tm0+DQogICAgPEl0ZW1ObT7llrbmpa3lgrXli5nlj4rjgbPjgZ3jga7ku5bjga7lgrXli5k8L0l0ZW1ObT4NCiAgICA8Q29sTm0+5b2T5pyf6YeR6aGNPC9Db2xObT4NCiAgICA8T3JpZ2luYWxWYWw+MTUsMzg2LDU5OSwwMDA8L09yaWdpbmFsVmFsPg0KICAgIDxMYXN0TnVtVmFsPjE1LDM4NjwvTGFzdE51bVZhbD4NCiAgICA8UmF3TGlua1ZhbD4xNSwzODY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60" Error="">PD94bWwgdmVyc2lvbj0iMS4wIiBlbmNvZGluZz0idXRmLTgiPz4NCjxMaW5rSW5mb0V4Y2VsIHhtbG5zOnhzaT0iaHR0cDovL3d3dy53My5vcmcvMjAwMS9YTUxTY2hlbWEtaW5zdGFuY2UiIHhtbG5zOnhzZD0iaHR0cDovL3d3dy53My5vcmcvMjAwMS9YTUxTY2hlbWEiPg0KICA8TGlua0luZm9Db3JlPg0KICAgIDxMaW5rSWQ+MTE2MDwvTGlua0lkPg0KICAgIDxJbmZsb3dWYWw+OTMxLDEzNzwvSW5mbG93VmFsPg0KICAgIDxEaXNwVmFsPjkzMSwxMzcgPC9EaXNwVmFsPg0KICAgIDxMYXN0VXBkVGltZT4yMDI1LzEwLzI5IDEwOjI2OjM2PC9MYXN0VXBkVGltZT4NCiAgICA8V29ya3NoZWV0Tk0+QlPjgJBJRlJT44CRPC9Xb3Jrc2hlZXROTT4NCiAgICA8TGlua0NlbGxBZGRyZXNzQTE+UjQyPC9MaW5rQ2VsbEFkZHJlc3NBMT4NCiAgICA8TGlua0NlbGxBZGRyZXNzUjFDMT5SNDJ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yOC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4PC9JdGVtSWQ+DQogICAgPERpc3BJdGVtSWQ+SzEyMDIwMTAwPC9EaXNwSXRlbUlkPg0KICAgIDxDb2xJZD5SMzAxMDAwMDAjPC9Db2xJZD4NCiAgICA8VGVtQXhpc1R5cD4xMDAwMDA8L1RlbUF4aXNUeXA+DQogICAgPE1lbnVObT7pgKPntZDosqHmlL/nirbmhYvoqIjnrpfmm7g8L01lbnVObT4NCiAgICA8SXRlbU5tPuekvuWCteWPiuOBs+WAn+WFpemHkTwvSXRlbU5tPg0KICAgIDxDb2xObT7lvZPmnJ/ph5HpoY08L0NvbE5tPg0KICAgIDxPcmlnaW5hbFZhbD45MzEsMTM3LDk0OSwwMDA8L09yaWdpbmFsVmFsPg0KICAgIDxMYXN0TnVtVmFsPjkzMSwxMzc8L0xhc3ROdW1WYWw+DQogICAgPFJhd0xpbmtWYWw+OTMxLDEzNz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59" Error="">PD94bWwgdmVyc2lvbj0iMS4wIiBlbmNvZGluZz0idXRmLTgiPz4NCjxMaW5rSW5mb0V4Y2VsIHhtbG5zOnhzaT0iaHR0cDovL3d3dy53My5vcmcvMjAwMS9YTUxTY2hlbWEtaW5zdGFuY2UiIHhtbG5zOnhzZD0iaHR0cDovL3d3dy53My5vcmcvMjAwMS9YTUxTY2hlbWEiPg0KICA8TGlua0luZm9Db3JlPg0KICAgIDxMaW5rSWQ+MTE1OTwvTGlua0lkPg0KICAgIDxJbmZsb3dWYWw+NzksOTk3PC9JbmZsb3dWYWw+DQogICAgPERpc3BWYWw+NzksOTk3IDwvRGlzcFZhbD4NCiAgICA8TGFzdFVwZFRpbWU+MjAyNS8xMC8yOSAxMDoyNjozNjwvTGFzdFVwZFRpbWU+DQogICAgPFdvcmtzaGVldE5NPkJT44CQSUZSU+OAkTwvV29ya3NoZWV0Tk0+DQogICAgPExpbmtDZWxsQWRkcmVzc0ExPlI0MTwvTGlua0NlbGxBZGRyZXNzQTE+DQogICAgPExpbmtDZWxsQWRkcmVzc1IxQzE+UjQx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zA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DwvSXRlbUlkPg0KICAgIDxEaXNwSXRlbUlkPksxMjAyMDI1MDwvRGlzcEl0ZW1JZD4NCiAgICA8Q29sSWQ+UjMwMTAwMDAwIzwvQ29sSWQ+DQogICAgPFRlbUF4aXNUeXA+MTAwMDAwPC9UZW1BeGlzVHlwPg0KICAgIDxNZW51Tm0+6YCj57WQ6LKh5pS/54q25oWL6KiI566X5pu4PC9NZW51Tm0+DQogICAgPEl0ZW1ObT7jg6rjg7zjgrnosqDlgrU8L0l0ZW1ObT4NCiAgICA8Q29sTm0+5b2T5pyf6YeR6aGNPC9Db2xObT4NCiAgICA8T3JpZ2luYWxWYWw+NzksOTk3LDY0NywwMDA8L09yaWdpbmFsVmFsPg0KICAgIDxMYXN0TnVtVmFsPjc5LDk5NzwvTGFzdE51bVZhbD4NCiAgICA8UmF3TGlua1ZhbD43OSw5OTc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58" Error="">PD94bWwgdmVyc2lvbj0iMS4wIiBlbmNvZGluZz0idXRmLTgiPz4NCjxMaW5rSW5mb0V4Y2VsIHhtbG5zOnhzaT0iaHR0cDovL3d3dy53My5vcmcvMjAwMS9YTUxTY2hlbWEtaW5zdGFuY2UiIHhtbG5zOnhzZD0iaHR0cDovL3d3dy53My5vcmcvMjAwMS9YTUxTY2hlbWEiPg0KICA8TGlua0luZm9Db3JlPg0KICAgIDxMaW5rSWQ+MTE1ODwvTGlua0lkPg0KICAgIDxJbmZsb3dWYWw+MSwwNTksNTgxPC9JbmZsb3dWYWw+DQogICAgPERpc3BWYWw+MSwwNTksNTgxIDwvRGlzcFZhbD4NCiAgICA8TGFzdFVwZFRpbWU+MjAyNS8xMC8yOSAxMDoyNjozNjwvTGFzdFVwZFRpbWU+DQogICAgPFdvcmtzaGVldE5NPkJT44CQSUZSU+OAkTwvV29ya3NoZWV0Tk0+DQogICAgPExpbmtDZWxsQWRkcmVzc0ExPlIzOTwvTGlua0NlbGxBZGRyZXNzQTE+DQogICAgPExpbmtDZWxsQWRkcmVzc1IxQzE+UjM5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xMjAxWj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FaMDAwIzwvSXRlbUlkPg0KICAgIDxEaXNwSXRlbUlkPksxMjAxWjAwMDA8L0Rpc3BJdGVtSWQ+DQogICAgPENvbElkPlIzMDEwMDAwMCM8L0NvbElkPg0KICAgIDxUZW1BeGlzVHlwPjEwMDAwMDwvVGVtQXhpc1R5cD4NCiAgICA8TWVudU5tPumAo+e1kOiyoeaUv+eKtuaFi+ioiOeul+abuDwvTWVudU5tPg0KICAgIDxJdGVtTm0+5rWB5YuV6LKg5YK15ZCI6KiIPC9JdGVtTm0+DQogICAgPENvbE5tPuW9k+acn+mHkemhjTwvQ29sTm0+DQogICAgPE9yaWdpbmFsVmFsPjEsMDU5LDU4MSw2OTYsMDAwPC9PcmlnaW5hbFZhbD4NCiAgICA8TGFzdE51bVZhbD4xLDA1OSw1ODE8L0xhc3ROdW1WYWw+DQogICAgPFJhd0xpbmtWYWw+MSwwNTksNTgx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7" Error="">PD94bWwgdmVyc2lvbj0iMS4wIiBlbmNvZGluZz0idXRmLTgiPz4NCjxMaW5rSW5mb0V4Y2VsIHhtbG5zOnhzaT0iaHR0cDovL3d3dy53My5vcmcvMjAwMS9YTUxTY2hlbWEtaW5zdGFuY2UiIHhtbG5zOnhzZD0iaHR0cDovL3d3dy53My5vcmcvMjAwMS9YTUxTY2hlbWEiPg0KICA8TGlua0luZm9Db3JlPg0KICAgIDxMaW5rSWQ+MTE1NzwvTGlua0lkPg0KICAgIDxJbmZsb3dWYWw+MTU5LDI1MTwvSW5mbG93VmFsPg0KICAgIDxEaXNwVmFsPjE1OSwyNTEgPC9EaXNwVmFsPg0KICAgIDxMYXN0VXBkVGltZT4yMDI1LzEwLzI5IDEwOjI2OjM2PC9MYXN0VXBkVGltZT4NCiAgICA8V29ya3NoZWV0Tk0+QlPjgJBJRlJT44CRPC9Xb3Jrc2hlZXROTT4NCiAgICA8TGlua0NlbGxBZGRyZXNzQTE+UjM3PC9MaW5rQ2VsbEFkZHJlc3NBMT4NCiAgICA8TGlua0NlbGxBZGRyZXNzUjFDMT5SMzd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EyMDFBMDAwI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UEwMDAjPC9JdGVtSWQ+DQogICAgPERpc3BJdGVtSWQ+SzEyMDFBMDAwMDwvRGlzcEl0ZW1JZD4NCiAgICA8Q29sSWQ+UjMwMTAwMDAwIzwvQ29sSWQ+DQogICAgPFRlbUF4aXNUeXA+MTAwMDAwPC9UZW1BeGlzVHlwPg0KICAgIDxNZW51Tm0+6YCj57WQ6LKh5pS/54q25oWL6KiI566X5pu4PC9NZW51Tm0+DQogICAgPEl0ZW1ObT7jgZ3jga7ku5bjga7mtYHli5XosqDlgrU8L0l0ZW1ObT4NCiAgICA8Q29sTm0+5b2T5pyf6YeR6aGNPC9Db2xObT4NCiAgICA8T3JpZ2luYWxWYWw+MTU5LDI1MSwzNzcsMDAwPC9PcmlnaW5hbFZhbD4NCiAgICA8TGFzdE51bVZhbD4xNTksMjUxPC9MYXN0TnVtVmFsPg0KICAgIDxSYXdMaW5rVmFsPjE1OSwyNTE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56" Error="">PD94bWwgdmVyc2lvbj0iMS4wIiBlbmNvZGluZz0idXRmLTgiPz4NCjxMaW5rSW5mb0V4Y2VsIHhtbG5zOnhzaT0iaHR0cDovL3d3dy53My5vcmcvMjAwMS9YTUxTY2hlbWEtaW5zdGFuY2UiIHhtbG5zOnhzZD0iaHR0cDovL3d3dy53My5vcmcvMjAwMS9YTUxTY2hlbWEiPg0KICA8TGlua0luZm9Db3JlPg0KICAgIDxMaW5rSWQ+MTE1NjwvTGlua0lkPg0KICAgIDxJbmZsb3dWYWw+MywwMTI8L0luZmxvd1ZhbD4NCiAgICA8RGlzcFZhbD4zLDAxMiA8L0Rpc3BWYWw+DQogICAgPExhc3RVcGRUaW1lPjIwMjUvMTAvMjkgMTA6MjY6MzY8L0xhc3RVcGRUaW1lPg0KICAgIDxXb3Jrc2hlZXROTT5CU+OAkElGUlPjgJE8L1dvcmtzaGVldE5NPg0KICAgIDxMaW5rQ2VsbEFkZHJlc3NBMT5SMzY8L0xpbmtDZWxsQWRkcmVzc0ExPg0KICAgIDxMaW5rQ2VsbEFkZHJlc3NSMUMxPlIzNkMxODwvTGlua0NlbGxBZGRyZXNzUjFDMT4NCiAgICA8Q2VsbEJhY2tncm91bmRDb2xvcj42NTQ4NDwvQ2VsbEJhY2tncm91bmRDb2xvcj4NCiAgICA8Q2VsbEJhY2tncm91bmRDb2xvckluZGV4PjY8L0NlbGxCYWNrZ3JvdW5kQ29sb3JJbmRleD4NCiAgPC9MaW5rSW5mb0NvcmU+DQogIDxMaW5rSW5mb1hzYT4NCiAgICA8QXVJZD4wNTU5Ny8yMy8zLzIvRDIzMDA1MDEwMDA1MDAwMDAwMDAvMS8xLzI0Mi9LOTAwMDAwMDI1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U8L0l0ZW1JZD4NCiAgICA8RGlzcEl0ZW1JZD5LMTIwMTA1MDA8L0Rpc3BJdGVtSWQ+DQogICAgPENvbElkPlIzMDEwMDAwMCM8L0NvbElkPg0KICAgIDxUZW1BeGlzVHlwPjEwMDAwMDwvVGVtQXhpc1R5cD4NCiAgICA8TWVudU5tPumAo+e1kOiyoeaUv+eKtuaFi+ioiOeul+abuDwvTWVudU5tPg0KICAgIDxJdGVtTm0+5byV5b2T6YeRPC9JdGVtTm0+DQogICAgPENvbE5tPuW9k+acn+mHkemhjTwvQ29sTm0+DQogICAgPE9yaWdpbmFsVmFsPjMsMDEyLDM5NCwwMDA8L09yaWdpbmFsVmFsPg0KICAgIDxMYXN0TnVtVmFsPjMsMDEyPC9MYXN0TnVtVmFsPg0KICAgIDxSYXdMaW5rVmFsPjMsMDEy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5" Error="">PD94bWwgdmVyc2lvbj0iMS4wIiBlbmNvZGluZz0idXRmLTgiPz4NCjxMaW5rSW5mb0V4Y2VsIHhtbG5zOnhzaT0iaHR0cDovL3d3dy53My5vcmcvMjAwMS9YTUxTY2hlbWEtaW5zdGFuY2UiIHhtbG5zOnhzZD0iaHR0cDovL3d3dy53My5vcmcvMjAwMS9YTUxTY2hlbWEiPg0KICA8TGlua0luZm9Db3JlPg0KICAgIDxMaW5rSWQ+MTE1NTwvTGlua0lkPg0KICAgIDxJbmZsb3dWYWw+MTAsODM3PC9JbmZsb3dWYWw+DQogICAgPERpc3BWYWw+MTAsODM3IDwvRGlzcFZhbD4NCiAgICA8TGFzdFVwZFRpbWU+MjAyNS8xMC8yOSAxMDoyNjozNjwvTGFzdFVwZFRpbWU+DQogICAgPFdvcmtzaGVldE5NPkJT44CQSUZSU+OAkTwvV29ya3NoZWV0Tk0+DQogICAgPExpbmtDZWxsQWRkcmVzc0ExPlIzNTwvTGlua0NlbGxBZGRyZXNzQTE+DQogICAgPExpbmtDZWxsQWRkcmVzc1IxQzE+UjM1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jQ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NDwvSXRlbUlkPg0KICAgIDxEaXNwSXRlbUlkPksxMjAxMDQwMDwvRGlzcEl0ZW1JZD4NCiAgICA8Q29sSWQ+UjMwMTAwMDAwIzwvQ29sSWQ+DQogICAgPFRlbUF4aXNUeXA+MTAwMDAwPC9UZW1BeGlzVHlwPg0KICAgIDxNZW51Tm0+6YCj57WQ6LKh5pS/54q25oWL6KiI566X5pu4PC9NZW51Tm0+DQogICAgPEl0ZW1ObT7mnKrmiZXms5XkurrmiYDlvpfnqI48L0l0ZW1ObT4NCiAgICA8Q29sTm0+5b2T5pyf6YeR6aGNPC9Db2xObT4NCiAgICA8T3JpZ2luYWxWYWw+MTAsODM3LDYwNywwMDA8L09yaWdpbmFsVmFsPg0KICAgIDxMYXN0TnVtVmFsPjEwLDgzNzwvTGFzdE51bVZhbD4NCiAgICA8UmF3TGlua1ZhbD4xMCw4Mzc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54" Error="">PD94bWwgdmVyc2lvbj0iMS4wIiBlbmNvZGluZz0idXRmLTgiPz4NCjxMaW5rSW5mb0V4Y2VsIHhtbG5zOnhzaT0iaHR0cDovL3d3dy53My5vcmcvMjAwMS9YTUxTY2hlbWEtaW5zdGFuY2UiIHhtbG5zOnhzZD0iaHR0cDovL3d3dy53My5vcmcvMjAwMS9YTUxTY2hlbWEiPg0KICA8TGlua0luZm9Db3JlPg0KICAgIDxMaW5rSWQ+MTE1NDwvTGlua0lkPg0KICAgIDxJbmZsb3dWYWw+Myw1Nzg8L0luZmxvd1ZhbD4NCiAgICA8RGlzcFZhbD4zLDU3OCA8L0Rpc3BWYWw+DQogICAgPExhc3RVcGRUaW1lPjIwMjUvMTAvMjkgMTA6MjY6MzY8L0xhc3RVcGRUaW1lPg0KICAgIDxXb3Jrc2hlZXROTT5CU+OAkElGUlPjgJE8L1dvcmtzaGVldE5NPg0KICAgIDxMaW5rQ2VsbEFkZHJlc3NBMT5SMzQ8L0xpbmtDZWxsQWRkcmVzc0ExPg0KICAgIDxMaW5rQ2VsbEFkZHJlc3NSMUMxPlIzNEMxODwvTGlua0NlbGxBZGRyZXNzUjFDMT4NCiAgICA8Q2VsbEJhY2tncm91bmRDb2xvcj42NTQ4NDwvQ2VsbEJhY2tncm91bmRDb2xvcj4NCiAgICA8Q2VsbEJhY2tncm91bmRDb2xvckluZGV4PjY8L0NlbGxCYWNrZ3JvdW5kQ29sb3JJbmRleD4NCiAgPC9MaW5rSW5mb0NvcmU+DQogIDxMaW5rSW5mb1hzYT4NCiAgICA8QXVJZD4wNTU5Ny8yMy8zLzIvRDIzMDA1MDEwMDA1MDAwMDAwMDAvMS8xLzI0Mi9LOTAwMDAwMDIz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M8L0l0ZW1JZD4NCiAgICA8RGlzcEl0ZW1JZD5LMTIwMTAzMDA8L0Rpc3BJdGVtSWQ+DQogICAgPENvbElkPlIzMDEwMDAwMCM8L0NvbElkPg0KICAgIDxUZW1BeGlzVHlwPjEwMDAwMDwvVGVtQXhpc1R5cD4NCiAgICA8TWVudU5tPumAo+e1kOiyoeaUv+eKtuaFi+ioiOeul+abuDwvTWVudU5tPg0KICAgIDxJdGVtTm0+44OH44Oq44OQ44OG44Kj44OW6YeR6J6N6LKg5YK1PC9JdGVtTm0+DQogICAgPENvbE5tPuW9k+acn+mHkemhjTwvQ29sTm0+DQogICAgPE9yaWdpbmFsVmFsPjMsNTc4LDE3NiwwMDA8L09yaWdpbmFsVmFsPg0KICAgIDxMYXN0TnVtVmFsPjMsNTc4PC9MYXN0TnVtVmFsPg0KICAgIDxSYXdMaW5rVmFsPjMsNTc4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3" Error="">PD94bWwgdmVyc2lvbj0iMS4wIiBlbmNvZGluZz0idXRmLTgiPz4NCjxMaW5rSW5mb0V4Y2VsIHhtbG5zOnhzaT0iaHR0cDovL3d3dy53My5vcmcvMjAwMS9YTUxTY2hlbWEtaW5zdGFuY2UiIHhtbG5zOnhzZD0iaHR0cDovL3d3dy53My5vcmcvMjAwMS9YTUxTY2hlbWEiPg0KICA8TGlua0luZm9Db3JlPg0KICAgIDxMaW5rSWQ+MTE1MzwvTGlua0lkPg0KICAgIDxJbmZsb3dWYWw+MjM2LDg0ODwvSW5mbG93VmFsPg0KICAgIDxEaXNwVmFsPjIzNiw4NDggPC9EaXNwVmFsPg0KICAgIDxMYXN0VXBkVGltZT4yMDI1LzEwLzI5IDEwOjI2OjM2PC9MYXN0VXBkVGltZT4NCiAgICA8V29ya3NoZWV0Tk0+QlPjgJBJRlJT44CRPC9Xb3Jrc2hlZXROTT4NCiAgICA8TGlua0NlbGxBZGRyZXNzQTE+UjMzPC9MaW5rQ2VsbEFkZHJlc3NBMT4NCiAgICA8TGlua0NlbGxBZGRyZXNzUjFDMT5SMzN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yMS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xPC9JdGVtSWQ+DQogICAgPERpc3BJdGVtSWQ+SzEyMDEwMjAwPC9EaXNwSXRlbUlkPg0KICAgIDxDb2xJZD5SMzAxMDAwMDAjPC9Db2xJZD4NCiAgICA8VGVtQXhpc1R5cD4xMDAwMDA8L1RlbUF4aXNUeXA+DQogICAgPE1lbnVObT7pgKPntZDosqHmlL/nirbmhYvoqIjnrpfmm7g8L01lbnVObT4NCiAgICA8SXRlbU5tPuekvuWCteWPiuOBs+WAn+WFpemHkTwvSXRlbU5tPg0KICAgIDxDb2xObT7lvZPmnJ/ph5HpoY08L0NvbE5tPg0KICAgIDxPcmlnaW5hbFZhbD4yMzYsODQ4LDY3OSwwMDA8L09yaWdpbmFsVmFsPg0KICAgIDxMYXN0TnVtVmFsPjIzNiw4NDg8L0xhc3ROdW1WYWw+DQogICAgPFJhd0xpbmtWYWw+MjM2LDg0OD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52" Error="">PD94bWwgdmVyc2lvbj0iMS4wIiBlbmNvZGluZz0idXRmLTgiPz4NCjxMaW5rSW5mb0V4Y2VsIHhtbG5zOnhzaT0iaHR0cDovL3d3dy53My5vcmcvMjAwMS9YTUxTY2hlbWEtaW5zdGFuY2UiIHhtbG5zOnhzZD0iaHR0cDovL3d3dy53My5vcmcvMjAwMS9YTUxTY2hlbWEiPg0KICA8TGlua0luZm9Db3JlPg0KICAgIDxMaW5rSWQ+MTE1MjwvTGlua0lkPg0KICAgIDxJbmZsb3dWYWw+MjAsMDUxPC9JbmZsb3dWYWw+DQogICAgPERpc3BWYWw+MjAsMDUxIDwvRGlzcFZhbD4NCiAgICA8TGFzdFVwZFRpbWU+MjAyNS8xMC8yOSAxMDoyNjozNjwvTGFzdFVwZFRpbWU+DQogICAgPFdvcmtzaGVldE5NPkJT44CQSUZSU+OAkTwvV29ya3NoZWV0Tk0+DQogICAgPExpbmtDZWxsQWRkcmVzc0ExPlIzMjwvTGlua0NlbGxBZGRyZXNzQTE+DQogICAgPExpbmtDZWxsQWRkcmVzc1IxQzE+UjMy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jI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MjwvSXRlbUlkPg0KICAgIDxEaXNwSXRlbUlkPksxMjAxMDI1MDwvRGlzcEl0ZW1JZD4NCiAgICA8Q29sSWQ+UjMwMTAwMDAwIzwvQ29sSWQ+DQogICAgPFRlbUF4aXNUeXA+MTAwMDAwPC9UZW1BeGlzVHlwPg0KICAgIDxNZW51Tm0+6YCj57WQ6LKh5pS/54q25oWL6KiI566X5pu4PC9NZW51Tm0+DQogICAgPEl0ZW1ObT7jg6rjg7zjgrnosqDlgrU8L0l0ZW1ObT4NCiAgICA8Q29sTm0+5b2T5pyf6YeR6aGNPC9Db2xObT4NCiAgICA8T3JpZ2luYWxWYWw+MjAsMDUxLDk1NCwwMDA8L09yaWdpbmFsVmFsPg0KICAgIDxMYXN0TnVtVmFsPjIwLDA1MTwvTGFzdE51bVZhbD4NCiAgICA8UmF3TGlua1ZhbD4yMCwwNTE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51" Error="">PD94bWwgdmVyc2lvbj0iMS4wIiBlbmNvZGluZz0idXRmLTgiPz4NCjxMaW5rSW5mb0V4Y2VsIHhtbG5zOnhzaT0iaHR0cDovL3d3dy53My5vcmcvMjAwMS9YTUxTY2hlbWEtaW5zdGFuY2UiIHhtbG5zOnhzZD0iaHR0cDovL3d3dy53My5vcmcvMjAwMS9YTUxTY2hlbWEiPg0KICA8TGlua0luZm9Db3JlPg0KICAgIDxMaW5rSWQ+MTE1MTwvTGlua0lkPg0KICAgIDxJbmZsb3dWYWw+NjI2LDAwMTwvSW5mbG93VmFsPg0KICAgIDxEaXNwVmFsPjYyNiwwMDEgPC9EaXNwVmFsPg0KICAgIDxMYXN0VXBkVGltZT4yMDI1LzEwLzI5IDEwOjI2OjM2PC9MYXN0VXBkVGltZT4NCiAgICA8V29ya3NoZWV0Tk0+QlPjgJBJRlJT44CRPC9Xb3Jrc2hlZXROTT4NCiAgICA8TGlua0NlbGxBZGRyZXNzQTE+UjMxPC9MaW5rQ2VsbEFkZHJlc3NBMT4NCiAgICA8TGlua0NlbGxBZGRyZXNzUjFDMT5SMzF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yMC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wPC9JdGVtSWQ+DQogICAgPERpc3BJdGVtSWQ+SzEyMDEwMTAwPC9EaXNwSXRlbUlkPg0KICAgIDxDb2xJZD5SMzAxMDAwMDAjPC9Db2xJZD4NCiAgICA8VGVtQXhpc1R5cD4xMDAwMDA8L1RlbUF4aXNUeXA+DQogICAgPE1lbnVObT7pgKPntZDosqHmlL/nirbmhYvoqIjnrpfmm7g8L01lbnVObT4NCiAgICA8SXRlbU5tPuWWtualreWCteWLmeWPiuOBs+OBneOBruS7luOBruWCteWLmTwvSXRlbU5tPg0KICAgIDxDb2xObT7lvZPmnJ/ph5HpoY08L0NvbE5tPg0KICAgIDxPcmlnaW5hbFZhbD42MjYsMDAxLDUwOSwwMDA8L09yaWdpbmFsVmFsPg0KICAgIDxMYXN0TnVtVmFsPjYyNiwwMDE8L0xhc3ROdW1WYWw+DQogICAgPFJhd0xpbmtWYWw+NjI2LDAwMT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50" Error="">PD94bWwgdmVyc2lvbj0iMS4wIiBlbmNvZGluZz0idXRmLTgiPz4NCjxMaW5rSW5mb0V4Y2VsIHhtbG5zOnhzaT0iaHR0cDovL3d3dy53My5vcmcvMjAwMS9YTUxTY2hlbWEtaW5zdGFuY2UiIHhtbG5zOnhzZD0iaHR0cDovL3d3dy53My5vcmcvMjAwMS9YTUxTY2hlbWEiPg0KICA8TGlua0luZm9Db3JlPg0KICAgIDxMaW5rSWQ+MTE1MDwvTGlua0lkPg0KICAgIDxJbmZsb3dWYWw+MywyNDksMzk1PC9JbmZsb3dWYWw+DQogICAgPERpc3BWYWw+MywyNDksMzk1IDwvRGlzcFZhbD4NCiAgICA8TGFzdFVwZFRpbWU+MjAyNS8xMC8yOSAxMDoyNjozNjwvTGFzdFVwZFRpbWU+DQogICAgPFdvcmtzaGVldE5NPkJT44CQSUZSU+OAkTwvV29ya3NoZWV0Tk0+DQogICAgPExpbmtDZWxsQWRkcmVzc0ExPlIyOTwvTGlua0NlbGxBZGRyZXNzQTE+DQogICAgPExpbmtDZWxsQWRkcmVzc1IxQzE+UjI5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xMTBa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FowMDAwIzwvSXRlbUlkPg0KICAgIDxEaXNwSXRlbUlkPksxMTBaMDAwMDA8L0Rpc3BJdGVtSWQ+DQogICAgPENvbElkPlIzMDEwMDAwMCM8L0NvbElkPg0KICAgIDxUZW1BeGlzVHlwPjEwMDAwMDwvVGVtQXhpc1R5cD4NCiAgICA8TWVudU5tPumAo+e1kOiyoeaUv+eKtuaFi+ioiOeul+abuDwvTWVudU5tPg0KICAgIDxJdGVtTm0+6LOH55Sj5ZCI6KiIPC9JdGVtTm0+DQogICAgPENvbE5tPuW9k+acn+mHkemhjTwvQ29sTm0+DQogICAgPE9yaWdpbmFsVmFsPjMsMjQ5LDM5NSw0NjIsMDAwPC9PcmlnaW5hbFZhbD4NCiAgICA8TGFzdE51bVZhbD4zLDI0OSwzOTU8L0xhc3ROdW1WYWw+DQogICAgPFJhd0xpbmtWYWw+MywyNDksMzk1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49" Error="">PD94bWwgdmVyc2lvbj0iMS4wIiBlbmNvZGluZz0idXRmLTgiPz4NCjxMaW5rSW5mb0V4Y2VsIHhtbG5zOnhzaT0iaHR0cDovL3d3dy53My5vcmcvMjAwMS9YTUxTY2hlbWEtaW5zdGFuY2UiIHhtbG5zOnhzZD0iaHR0cDovL3d3dy53My5vcmcvMjAwMS9YTUxTY2hlbWEiPg0KICA8TGlua0luZm9Db3JlPg0KICAgIDxMaW5rSWQ+MTE0OTwvTGlua0lkPg0KICAgIDxJbmZsb3dWYWw+MSw1NzgsNjkyPC9JbmZsb3dWYWw+DQogICAgPERpc3BWYWw+MSw1NzgsNjkyIDwvRGlzcFZhbD4NCiAgICA8TGFzdFVwZFRpbWU+MjAyNS8xMC8yOSAxMDoyNjozNjwvTGFzdFVwZFRpbWU+DQogICAgPFdvcmtzaGVldE5NPkJT44CQSUZSU+OAkTwvV29ya3NoZWV0Tk0+DQogICAgPExpbmtDZWxsQWRkcmVzc0ExPlIyODwvTGlua0NlbGxBZGRyZXNzQTE+DQogICAgPExpbmtDZWxsQWRkcmVzc1IxQzE+UjI4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xMTAyWj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JaMDAwIzwvSXRlbUlkPg0KICAgIDxEaXNwSXRlbUlkPksxMTAyWjAwMDA8L0Rpc3BJdGVtSWQ+DQogICAgPENvbElkPlIzMDEwMDAwMCM8L0NvbElkPg0KICAgIDxUZW1BeGlzVHlwPjEwMDAwMDwvVGVtQXhpc1R5cD4NCiAgICA8TWVudU5tPumAo+e1kOiyoeaUv+eKtuaFi+ioiOeul+abuDwvTWVudU5tPg0KICAgIDxJdGVtTm0+6Z2e5rWB5YuV6LOH55Sj5ZCI6KiIPC9JdGVtTm0+DQogICAgPENvbE5tPuW9k+acn+mHkemhjTwvQ29sTm0+DQogICAgPE9yaWdpbmFsVmFsPjEsNTc4LDY5Miw1MjksMDAwPC9PcmlnaW5hbFZhbD4NCiAgICA8TGFzdE51bVZhbD4xLDU3OCw2OTI8L0xhc3ROdW1WYWw+DQogICAgPFJhd0xpbmtWYWw+MSw1NzgsNjky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48" Error="">PD94bWwgdmVyc2lvbj0iMS4wIiBlbmNvZGluZz0idXRmLTgiPz4NCjxMaW5rSW5mb0V4Y2VsIHhtbG5zOnhzaT0iaHR0cDovL3d3dy53My5vcmcvMjAwMS9YTUxTY2hlbWEtaW5zdGFuY2UiIHhtbG5zOnhzZD0iaHR0cDovL3d3dy53My5vcmcvMjAwMS9YTUxTY2hlbWEiPg0KICA8TGlua0luZm9Db3JlPg0KICAgIDxMaW5rSWQ+MTE0ODwvTGlua0lkPg0KICAgIDxJbmZsb3dWYWw+MTAsMjkwPC9JbmZsb3dWYWw+DQogICAgPERpc3BWYWw+MTAsMjkwIDwvRGlzcFZhbD4NCiAgICA8TGFzdFVwZFRpbWU+MjAyNS8xMC8yOSAxMDoyNjozNjwvTGFzdFVwZFRpbWU+DQogICAgPFdvcmtzaGVldE5NPkJT44CQSUZSU+OAkTwvV29ya3NoZWV0Tk0+DQogICAgPExpbmtDZWxsQWRkcmVzc0ExPlIyNzwvTGlua0NlbGxBZGRyZXNzQTE+DQogICAgPExpbmtDZWxsQWRkcmVzc1IxQzE+UjI3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Tk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OTwvSXRlbUlkPg0KICAgIDxEaXNwSXRlbUlkPksxMTAyQjAwMDwvRGlzcEl0ZW1JZD4NCiAgICA8Q29sSWQ+UjMwMTAwMDAwIzwvQ29sSWQ+DQogICAgPFRlbUF4aXNUeXA+MTAwMDAwPC9UZW1BeGlzVHlwPg0KICAgIDxNZW51Tm0+6YCj57WQ6LKh5pS/54q25oWL6KiI566X5pu4PC9NZW51Tm0+DQogICAgPEl0ZW1ObT7nubDlu7bnqI7ph5Hos4fnlKM8L0l0ZW1ObT4NCiAgICA8Q29sTm0+5b2T5pyf6YeR6aGNPC9Db2xObT4NCiAgICA8T3JpZ2luYWxWYWw+MTAsMjkwLDE4MiwwMDA8L09yaWdpbmFsVmFsPg0KICAgIDxMYXN0TnVtVmFsPjEwLDI5MDwvTGFzdE51bVZhbD4NCiAgICA8UmF3TGlua1ZhbD4xMCwyOTA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47" Error="">PD94bWwgdmVyc2lvbj0iMS4wIiBlbmNvZGluZz0idXRmLTgiPz4NCjxMaW5rSW5mb0V4Y2VsIHhtbG5zOnhzaT0iaHR0cDovL3d3dy53My5vcmcvMjAwMS9YTUxTY2hlbWEtaW5zdGFuY2UiIHhtbG5zOnhzZD0iaHR0cDovL3d3dy53My5vcmcvMjAwMS9YTUxTY2hlbWEiPg0KICA8TGlua0luZm9Db3JlPg0KICAgIDxMaW5rSWQ+MTE0NzwvTGlua0lkPg0KICAgIDxJbmZsb3dWYWw+Niw3NjU8L0luZmxvd1ZhbD4NCiAgICA8RGlzcFZhbD42LDc2NSA8L0Rpc3BWYWw+DQogICAgPExhc3RVcGRUaW1lPjIwMjUvMTAvMjkgMTA6MjY6MzY8L0xhc3RVcGRUaW1lPg0KICAgIDxXb3Jrc2hlZXROTT5CU+OAkElGUlPjgJE8L1dvcmtzaGVldE5NPg0KICAgIDxMaW5rQ2VsbEFkZHJlc3NBMT5SMjY8L0xpbmtDZWxsQWRkcmVzc0ExPg0KICAgIDxMaW5rQ2VsbEFkZHJlc3NSMUMxPlIyNkMxODwvTGlua0NlbGxBZGRyZXNzUjFDMT4NCiAgICA8Q2VsbEJhY2tncm91bmRDb2xvcj42NTQ4NDwvQ2VsbEJhY2tncm91bmRDb2xvcj4NCiAgICA8Q2VsbEJhY2tncm91bmRDb2xvckluZGV4PjY8L0NlbGxCYWNrZ3JvdW5kQ29sb3JJbmRleD4NCiAgPC9MaW5rSW5mb0NvcmU+DQogIDxMaW5rSW5mb1hzYT4NCiAgICA8QXVJZD4wNTU5Ny8yMy8zLzIvRDIzMDA1MDEwMDA1MDAwMDAwMDAvMS8xLzI0Mi9LMTEwMkE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yQTAwMCM8L0l0ZW1JZD4NCiAgICA8RGlzcEl0ZW1JZD5LMTEwMkEwMDAwPC9EaXNwSXRlbUlkPg0KICAgIDxDb2xJZD5SMzAxMDAwMDAjPC9Db2xJZD4NCiAgICA8VGVtQXhpc1R5cD4xMDAwMDA8L1RlbUF4aXNUeXA+DQogICAgPE1lbnVObT7pgKPntZDosqHmlL/nirbmhYvoqIjnrpfmm7g8L01lbnVObT4NCiAgICA8SXRlbU5tPuOBneOBruS7luOBrumdnua1geWLleizh+eUozwvSXRlbU5tPg0KICAgIDxDb2xObT7lvZPmnJ/ph5HpoY08L0NvbE5tPg0KICAgIDxPcmlnaW5hbFZhbD42LDc2NSwwMTIsMDAwPC9PcmlnaW5hbFZhbD4NCiAgICA8TGFzdE51bVZhbD42LDc2NTwvTGFzdE51bVZhbD4NCiAgICA8UmF3TGlua1ZhbD42LDc2NT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6" Error="">PD94bWwgdmVyc2lvbj0iMS4wIiBlbmNvZGluZz0idXRmLTgiPz4NCjxMaW5rSW5mb0V4Y2VsIHhtbG5zOnhzaT0iaHR0cDovL3d3dy53My5vcmcvMjAwMS9YTUxTY2hlbWEtaW5zdGFuY2UiIHhtbG5zOnhzZD0iaHR0cDovL3d3dy53My5vcmcvMjAwMS9YTUxTY2hlbWEiPg0KICA8TGlua0luZm9Db3JlPg0KICAgIDxMaW5rSWQ+MTE0NjwvTGlua0lkPg0KICAgIDxJbmZsb3dWYWw+NjkyPC9JbmZsb3dWYWw+DQogICAgPERpc3BWYWw+NjkyIDwvRGlzcFZhbD4NCiAgICA8TGFzdFVwZFRpbWU+MjAyNS8xMC8yOSAxMDoyNjozNjwvTGFzdFVwZFRpbWU+DQogICAgPFdvcmtzaGVldE5NPkJT44CQSUZSU+OAkTwvV29ya3NoZWV0Tk0+DQogICAgPExpbmtDZWxsQWRkcmVzc0ExPlIyNTwvTGlua0NlbGxBZGRyZXNzQTE+DQogICAgPExpbmtDZWxsQWRkcmVzc1IxQzE+UjI1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Tg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ODwvSXRlbUlkPg0KICAgIDxEaXNwSXRlbUlkPksxMTAyMDgwMDwvRGlzcEl0ZW1JZD4NCiAgICA8Q29sSWQ+UjMwMTAwMDAwIzwvQ29sSWQ+DQogICAgPFRlbUF4aXNUeXA+MTAwMDAwPC9UZW1BeGlzVHlwPg0KICAgIDxNZW51Tm0+6YCj57WQ6LKh5pS/54q25oWL6KiI566X5pu4PC9NZW51Tm0+DQogICAgPEl0ZW1ObT7jg4fjg6rjg5Djg4bjgqPjg5bph5Hono3os4fnlKM8L0l0ZW1ObT4NCiAgICA8Q29sTm0+5b2T5pyf6YeR6aGNPC9Db2xObT4NCiAgICA8T3JpZ2luYWxWYWw+NjkyLDY5OCwwMDA8L09yaWdpbmFsVmFsPg0KICAgIDxMYXN0TnVtVmFsPjY5MjwvTGFzdE51bVZhbD4NCiAgICA8UmF3TGlua1ZhbD42OTI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45" Error="">PD94bWwgdmVyc2lvbj0iMS4wIiBlbmNvZGluZz0idXRmLTgiPz4NCjxMaW5rSW5mb0V4Y2VsIHhtbG5zOnhzaT0iaHR0cDovL3d3dy53My5vcmcvMjAwMS9YTUxTY2hlbWEtaW5zdGFuY2UiIHhtbG5zOnhzZD0iaHR0cDovL3d3dy53My5vcmcvMjAwMS9YTUxTY2hlbWEiPg0KICA8TGlua0luZm9Db3JlPg0KICAgIDxMaW5rSWQ+MTE0NTwvTGlua0lkPg0KICAgIDxJbmZsb3dWYWw+MTQ0LDI3OTwvSW5mbG93VmFsPg0KICAgIDxEaXNwVmFsPjE0NCwyNzkgPC9EaXNwVmFsPg0KICAgIDxMYXN0VXBkVGltZT4yMDI1LzEwLzI5IDEwOjI2OjM2PC9MYXN0VXBkVGltZT4NCiAgICA8V29ya3NoZWV0Tk0+QlPjgJBJRlJT44CRPC9Xb3Jrc2hlZXROTT4NCiAgICA8TGlua0NlbGxBZGRyZXNzQTE+UjI0PC9MaW5rQ2VsbEFkZHJlc3NBMT4NCiAgICA8TGlua0NlbGxBZGRyZXNzUjFDMT5SMjR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xN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3PC9JdGVtSWQ+DQogICAgPERpc3BJdGVtSWQ+SzExMDIwNzAwPC9EaXNwSXRlbUlkPg0KICAgIDxDb2xJZD5SMzAxMDAwMDAjPC9Db2xJZD4NCiAgICA8VGVtQXhpc1R5cD4xMDAwMDA8L1RlbUF4aXNUeXA+DQogICAgPE1lbnVObT7pgKPntZDosqHmlL/nirbmhYvoqIjnrpfmm7g8L01lbnVObT4NCiAgICA8SXRlbU5tPuOBneOBruS7luOBruaKleizhzwvSXRlbU5tPg0KICAgIDxDb2xObT7lvZPmnJ/ph5HpoY08L0NvbE5tPg0KICAgIDxPcmlnaW5hbFZhbD4xNDQsMjc5LDE4MiwwMDA8L09yaWdpbmFsVmFsPg0KICAgIDxMYXN0TnVtVmFsPjE0NCwyNzk8L0xhc3ROdW1WYWw+DQogICAgPFJhd0xpbmtWYWw+MTQ0LDI3OT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4" Error="">PD94bWwgdmVyc2lvbj0iMS4wIiBlbmNvZGluZz0idXRmLTgiPz4NCjxMaW5rSW5mb0V4Y2VsIHhtbG5zOnhzaT0iaHR0cDovL3d3dy53My5vcmcvMjAwMS9YTUxTY2hlbWEtaW5zdGFuY2UiIHhtbG5zOnhzZD0iaHR0cDovL3d3dy53My5vcmcvMjAwMS9YTUxTY2hlbWEiPg0KICA8TGlua0luZm9Db3JlPg0KICAgIDxMaW5rSWQ+MTE0NDwvTGlua0lkPg0KICAgIDxJbmZsb3dWYWw+MTE2LDIzMzwvSW5mbG93VmFsPg0KICAgIDxEaXNwVmFsPjExNiwyMzMgPC9EaXNwVmFsPg0KICAgIDxMYXN0VXBkVGltZT4yMDI1LzEwLzI5IDEwOjI2OjM2PC9MYXN0VXBkVGltZT4NCiAgICA8V29ya3NoZWV0Tk0+QlPjgJBJRlJT44CRPC9Xb3Jrc2hlZXROTT4NCiAgICA8TGlua0NlbGxBZGRyZXNzQTE+UjIzPC9MaW5rQ2VsbEFkZHJlc3NBMT4NCiAgICA8TGlua0NlbGxBZGRyZXNzUjFDMT5SMjN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xNi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2PC9JdGVtSWQ+DQogICAgPERpc3BJdGVtSWQ+SzExMDIwNjAwPC9EaXNwSXRlbUlkPg0KICAgIDxDb2xJZD5SMzAxMDAwMDAjPC9Db2xJZD4NCiAgICA8VGVtQXhpc1R5cD4xMDAwMDA8L1RlbUF4aXNUeXA+DQogICAgPE1lbnVObT7pgKPntZDosqHmlL/nirbmhYvoqIjnrpfmm7g8L01lbnVObT4NCiAgICA8SXRlbU5tPuWWtualreWCteaoqeWPiuOBs+OBneOBruS7luOBruWCteaoqTwvSXRlbU5tPg0KICAgIDxDb2xObT7lvZPmnJ/ph5HpoY08L0NvbE5tPg0KICAgIDxPcmlnaW5hbFZhbD4xMTYsMjMzLDQ1NywwMDA8L09yaWdpbmFsVmFsPg0KICAgIDxMYXN0TnVtVmFsPjExNiwyMzM8L0xhc3ROdW1WYWw+DQogICAgPFJhd0xpbmtWYWw+MTE2LDIzMz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3" Error="">PD94bWwgdmVyc2lvbj0iMS4wIiBlbmNvZGluZz0idXRmLTgiPz4NCjxMaW5rSW5mb0V4Y2VsIHhtbG5zOnhzaT0iaHR0cDovL3d3dy53My5vcmcvMjAwMS9YTUxTY2hlbWEtaW5zdGFuY2UiIHhtbG5zOnhzZD0iaHR0cDovL3d3dy53My5vcmcvMjAwMS9YTUxTY2hlbWEiPg0KICA8TGlua0luZm9Db3JlPg0KICAgIDxMaW5rSWQ+MTE0MzwvTGlua0lkPg0KICAgIDxJbmZsb3dWYWw+NjQyLDYyNzwvSW5mbG93VmFsPg0KICAgIDxEaXNwVmFsPjY0Miw2MjcgPC9EaXNwVmFsPg0KICAgIDxMYXN0VXBkVGltZT4yMDI1LzEwLzI5IDEwOjI2OjM2PC9MYXN0VXBkVGltZT4NCiAgICA8V29ya3NoZWV0Tk0+QlPjgJBJRlJT44CRPC9Xb3Jrc2hlZXROTT4NCiAgICA8TGlua0NlbGxBZGRyZXNzQTE+UjIyPC9MaW5rQ2VsbEFkZHJlc3NBMT4NCiAgICA8TGlua0NlbGxBZGRyZXNzUjFDMT5SMjJ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xNS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1PC9JdGVtSWQ+DQogICAgPERpc3BJdGVtSWQ+SzExMDIwNTAwPC9EaXNwSXRlbUlkPg0KICAgIDxDb2xJZD5SMzAxMDAwMDAjPC9Db2xJZD4NCiAgICA8VGVtQXhpc1R5cD4xMDAwMDA8L1RlbUF4aXNUeXA+DQogICAgPE1lbnVObT7pgKPntZDosqHmlL/nirbmhYvoqIjnrpfmm7g8L01lbnVObT4NCiAgICA8SXRlbU5tPuaMgeWIhuazleOBp+S8muioiOWHpueQhuOBleOCjOOBpuOBhOOCi+aKleizhzwvSXRlbU5tPg0KICAgIDxDb2xObT7lvZPmnJ/ph5HpoY08L0NvbE5tPg0KICAgIDxPcmlnaW5hbFZhbD42NDIsNjI3LDE3NiwwMDA8L09yaWdpbmFsVmFsPg0KICAgIDxMYXN0TnVtVmFsPjY0Miw2Mjc8L0xhc3ROdW1WYWw+DQogICAgPFJhd0xpbmtWYWw+NjQyLDYyNz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2" Error="">PD94bWwgdmVyc2lvbj0iMS4wIiBlbmNvZGluZz0idXRmLTgiPz4NCjxMaW5rSW5mb0V4Y2VsIHhtbG5zOnhzaT0iaHR0cDovL3d3dy53My5vcmcvMjAwMS9YTUxTY2hlbWEtaW5zdGFuY2UiIHhtbG5zOnhzZD0iaHR0cDovL3d3dy53My5vcmcvMjAwMS9YTUxTY2hlbWEiPg0KICA8TGlua0luZm9Db3JlPg0KICAgIDxMaW5rSWQ+MTE0MjwvTGlua0lkPg0KICAgIDxJbmZsb3dWYWw+OCwxNTI8L0luZmxvd1ZhbD4NCiAgICA8RGlzcFZhbD44LDE1MiA8L0Rpc3BWYWw+DQogICAgPExhc3RVcGRUaW1lPjIwMjUvMTAvMjkgMTA6MjY6MzY8L0xhc3RVcGRUaW1lPg0KICAgIDxXb3Jrc2hlZXROTT5CU+OAkElGUlPjgJE8L1dvcmtzaGVldE5NPg0KICAgIDxMaW5rQ2VsbEFkZHJlc3NBMT5SMjE8L0xpbmtDZWxsQWRkcmVzc0ExPg0KICAgIDxMaW5rQ2VsbEFkZHJlc3NSMUMxPlIyMUMxODwvTGlua0NlbGxBZGRyZXNzUjFDMT4NCiAgICA8Q2VsbEJhY2tncm91bmRDb2xvcj42NTQ4NDwvQ2VsbEJhY2tncm91bmRDb2xvcj4NCiAgICA8Q2VsbEJhY2tncm91bmRDb2xvckluZGV4PjY8L0NlbGxCYWNrZ3JvdW5kQ29sb3JJbmRleD4NCiAgPC9MaW5rSW5mb0NvcmU+DQogIDxMaW5rSW5mb1hzYT4NCiAgICA8QXVJZD4wNTU5Ny8yMy8zLzIvRDIzMDA1MDEwMDA1MDAwMDAwMDAvMS8xLzI0Mi9LOTAwMDAwMDE0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Q8L0l0ZW1JZD4NCiAgICA8RGlzcEl0ZW1JZD5LMTEwMjA0MDA8L0Rpc3BJdGVtSWQ+DQogICAgPENvbElkPlIzMDEwMDAwMCM8L0NvbElkPg0KICAgIDxUZW1BeGlzVHlwPjEwMDAwMDwvVGVtQXhpc1R5cD4NCiAgICA8TWVudU5tPumAo+e1kOiyoeaUv+eKtuaFi+ioiOeul+abuDwvTWVudU5tPg0KICAgIDxJdGVtTm0+5oqV6LOH5LiN5YuV55SjPC9JdGVtTm0+DQogICAgPENvbE5tPuW9k+acn+mHkemhjTwvQ29sTm0+DQogICAgPE9yaWdpbmFsVmFsPjgsMTUyLDQ4NywwMDA8L09yaWdpbmFsVmFsPg0KICAgIDxMYXN0TnVtVmFsPjgsMTUyPC9MYXN0TnVtVmFsPg0KICAgIDxSYXdMaW5rVmFsPjgsMTUy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41" Error="">PD94bWwgdmVyc2lvbj0iMS4wIiBlbmNvZGluZz0idXRmLTgiPz4NCjxMaW5rSW5mb0V4Y2VsIHhtbG5zOnhzaT0iaHR0cDovL3d3dy53My5vcmcvMjAwMS9YTUxTY2hlbWEtaW5zdGFuY2UiIHhtbG5zOnhzZD0iaHR0cDovL3d3dy53My5vcmcvMjAwMS9YTUxTY2hlbWEiPg0KICA8TGlua0luZm9Db3JlPg0KICAgIDxMaW5rSWQ+MTE0MTwvTGlua0lkPg0KICAgIDxJbmZsb3dWYWw+MTMwLDk0OTwvSW5mbG93VmFsPg0KICAgIDxEaXNwVmFsPjEzMCw5NDkgPC9EaXNwVmFsPg0KICAgIDxMYXN0VXBkVGltZT4yMDI1LzEwLzI5IDEwOjI2OjM2PC9MYXN0VXBkVGltZT4NCiAgICA8V29ya3NoZWV0Tk0+QlPjgJBJRlJT44CRPC9Xb3Jrc2hlZXROTT4NCiAgICA8TGlua0NlbGxBZGRyZXNzQTE+UjIwPC9MaW5rQ2VsbEFkZHJlc3NBMT4NCiAgICA8TGlua0NlbGxBZGRyZXNzUjFDMT5SMjB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xM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zPC9JdGVtSWQ+DQogICAgPERpc3BJdGVtSWQ+SzExMDIwMzAwPC9EaXNwSXRlbUlkPg0KICAgIDxDb2xJZD5SMzAxMDAwMDAjPC9Db2xJZD4NCiAgICA8VGVtQXhpc1R5cD4xMDAwMDA8L1RlbUF4aXNUeXA+DQogICAgPE1lbnVObT7pgKPntZDosqHmlL/nirbmhYvoqIjnrpfmm7g8L01lbnVObT4NCiAgICA8SXRlbU5tPueEoeW9ouizh+eUozwvSXRlbU5tPg0KICAgIDxDb2xObT7lvZPmnJ/ph5HpoY08L0NvbE5tPg0KICAgIDxPcmlnaW5hbFZhbD4xMzAsOTQ5LDUwOSwwMDA8L09yaWdpbmFsVmFsPg0KICAgIDxMYXN0TnVtVmFsPjEzMCw5NDk8L0xhc3ROdW1WYWw+DQogICAgPFJhd0xpbmtWYWw+MTMwLDk0OT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0" Error="">PD94bWwgdmVyc2lvbj0iMS4wIiBlbmNvZGluZz0idXRmLTgiPz4NCjxMaW5rSW5mb0V4Y2VsIHhtbG5zOnhzaT0iaHR0cDovL3d3dy53My5vcmcvMjAwMS9YTUxTY2hlbWEtaW5zdGFuY2UiIHhtbG5zOnhzZD0iaHR0cDovL3d3dy53My5vcmcvMjAwMS9YTUxTY2hlbWEiPg0KICA8TGlua0luZm9Db3JlPg0KICAgIDxMaW5rSWQ+MTE0MDwvTGlua0lkPg0KICAgIDxJbmZsb3dWYWw+MTY4LDQ4MjwvSW5mbG93VmFsPg0KICAgIDxEaXNwVmFsPjE2OCw0ODIgPC9EaXNwVmFsPg0KICAgIDxMYXN0VXBkVGltZT4yMDI1LzEwLzI5IDEwOjI2OjM2PC9MYXN0VXBkVGltZT4NCiAgICA8V29ya3NoZWV0Tk0+QlPjgJBJRlJT44CRPC9Xb3Jrc2hlZXROTT4NCiAgICA8TGlua0NlbGxBZGRyZXNzQTE+UjE5PC9MaW5rQ2VsbEFkZHJlc3NBMT4NCiAgICA8TGlua0NlbGxBZGRyZXNzUjFDMT5SMTl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xMi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yPC9JdGVtSWQ+DQogICAgPERpc3BJdGVtSWQ+SzExMDIwMjAwPC9EaXNwSXRlbUlkPg0KICAgIDxDb2xJZD5SMzAxMDAwMDAjPC9Db2xJZD4NCiAgICA8VGVtQXhpc1R5cD4xMDAwMDA8L1RlbUF4aXNUeXA+DQogICAgPE1lbnVObT7pgKPntZDosqHmlL/nirbmhYvoqIjnrpfmm7g8L01lbnVObT4NCiAgICA8SXRlbU5tPuOBruOCjOOCkzwvSXRlbU5tPg0KICAgIDxDb2xObT7lvZPmnJ/ph5HpoY08L0NvbE5tPg0KICAgIDxPcmlnaW5hbFZhbD4xNjgsNDgyLDY2NSwwMDA8L09yaWdpbmFsVmFsPg0KICAgIDxMYXN0TnVtVmFsPjE2OCw0ODI8L0xhc3ROdW1WYWw+DQogICAgPFJhd0xpbmtWYWw+MTY4LDQ4Mj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39" Error="">PD94bWwgdmVyc2lvbj0iMS4wIiBlbmNvZGluZz0idXRmLTgiPz4NCjxMaW5rSW5mb0V4Y2VsIHhtbG5zOnhzaT0iaHR0cDovL3d3dy53My5vcmcvMjAwMS9YTUxTY2hlbWEtaW5zdGFuY2UiIHhtbG5zOnhzZD0iaHR0cDovL3d3dy53My5vcmcvMjAwMS9YTUxTY2hlbWEiPg0KICA8TGlua0luZm9Db3JlPg0KICAgIDxMaW5rSWQ+MTEzOTwvTGlua0lkPg0KICAgIDxJbmZsb3dWYWw+ODgsNTg2PC9JbmZsb3dWYWw+DQogICAgPERpc3BWYWw+ODgsNTg2IDwvRGlzcFZhbD4NCiAgICA8TGFzdFVwZFRpbWU+MjAyNS8xMC8yOSAxMDoyNjozNjwvTGFzdFVwZFRpbWU+DQogICAgPFdvcmtzaGVldE5NPkJT44CQSUZSU+OAkTwvV29ya3NoZWV0Tk0+DQogICAgPExpbmtDZWxsQWRkcmVzc0ExPlIxODwvTGlua0NlbGxBZGRyZXNzQTE+DQogICAgPExpbmtDZWxsQWRkcmVzc1IxQzE+UjE4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TE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MTwvSXRlbUlkPg0KICAgIDxEaXNwSXRlbUlkPksxMTAyMDE1MDwvRGlzcEl0ZW1JZD4NCiAgICA8Q29sSWQ+UjMwMTAwMDAwIzwvQ29sSWQ+DQogICAgPFRlbUF4aXNUeXA+MTAwMDAwPC9UZW1BeGlzVHlwPg0KICAgIDxNZW51Tm0+6YCj57WQ6LKh5pS/54q25oWL6KiI566X5pu4PC9NZW51Tm0+DQogICAgPEl0ZW1ObT7kvb/nlKjmqKnos4fnlKM8L0l0ZW1ObT4NCiAgICA8Q29sTm0+5b2T5pyf6YeR6aGNPC9Db2xObT4NCiAgICA8T3JpZ2luYWxWYWw+ODgsNTg2LDE2MiwwMDA8L09yaWdpbmFsVmFsPg0KICAgIDxMYXN0TnVtVmFsPjg4LDU4NjwvTGFzdE51bVZhbD4NCiAgICA8UmF3TGlua1ZhbD44OCw1ODY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38" Error="">PD94bWwgdmVyc2lvbj0iMS4wIiBlbmNvZGluZz0idXRmLTgiPz4NCjxMaW5rSW5mb0V4Y2VsIHhtbG5zOnhzaT0iaHR0cDovL3d3dy53My5vcmcvMjAwMS9YTUxTY2hlbWEtaW5zdGFuY2UiIHhtbG5zOnhzZD0iaHR0cDovL3d3dy53My5vcmcvMjAwMS9YTUxTY2hlbWEiPg0KICA8TGlua0luZm9Db3JlPg0KICAgIDxMaW5rSWQ+MTEzODwvTGlua0lkPg0KICAgIDxJbmZsb3dWYWw+MjYxLDYzMzwvSW5mbG93VmFsPg0KICAgIDxEaXNwVmFsPjI2MSw2MzMgPC9EaXNwVmFsPg0KICAgIDxMYXN0VXBkVGltZT4yMDI1LzEwLzI5IDEwOjI2OjM2PC9MYXN0VXBkVGltZT4NCiAgICA8V29ya3NoZWV0Tk0+QlPjgJBJRlJT44CRPC9Xb3Jrc2hlZXROTT4NCiAgICA8TGlua0NlbGxBZGRyZXNzQTE+UjE3PC9MaW5rQ2VsbEFkZHJlc3NBMT4NCiAgICA8TGlua0NlbGxBZGRyZXNzUjFDMT5SMTd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xMC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wPC9JdGVtSWQ+DQogICAgPERpc3BJdGVtSWQ+SzExMDIwMTAwPC9EaXNwSXRlbUlkPg0KICAgIDxDb2xJZD5SMzAxMDAwMDAjPC9Db2xJZD4NCiAgICA8VGVtQXhpc1R5cD4xMDAwMDA8L1RlbUF4aXNUeXA+DQogICAgPE1lbnVObT7pgKPntZDosqHmlL/nirbmhYvoqIjnrpfmm7g8L01lbnVObT4NCiAgICA8SXRlbU5tPuacieW9ouWbuuWumuizh+eUozwvSXRlbU5tPg0KICAgIDxDb2xObT7lvZPmnJ/ph5HpoY08L0NvbE5tPg0KICAgIDxPcmlnaW5hbFZhbD4yNjEsNjMzLDk5OSwwMDA8L09yaWdpbmFsVmFsPg0KICAgIDxMYXN0TnVtVmFsPjI2MSw2MzM8L0xhc3ROdW1WYWw+DQogICAgPFJhd0xpbmtWYWw+MjYxLDYzMz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37" Error="">PD94bWwgdmVyc2lvbj0iMS4wIiBlbmNvZGluZz0idXRmLTgiPz4NCjxMaW5rSW5mb0V4Y2VsIHhtbG5zOnhzaT0iaHR0cDovL3d3dy53My5vcmcvMjAwMS9YTUxTY2hlbWEtaW5zdGFuY2UiIHhtbG5zOnhzZD0iaHR0cDovL3d3dy53My5vcmcvMjAwMS9YTUxTY2hlbWEiPg0KICA8TGlua0luZm9Db3JlPg0KICAgIDxMaW5rSWQ+MTEzNzwvTGlua0lkPg0KICAgIDxJbmZsb3dWYWw+MSw2NzAsNzAyPC9JbmZsb3dWYWw+DQogICAgPERpc3BWYWw+MSw2NzAsNzAyIDwvRGlzcFZhbD4NCiAgICA8TGFzdFVwZFRpbWU+MjAyNS8xMC8yOSAxMDoyNjozNjwvTGFzdFVwZFRpbWU+DQogICAgPFdvcmtzaGVldE5NPkJT44CQSUZSU+OAkTwvV29ya3NoZWV0Tk0+DQogICAgPExpbmtDZWxsQWRkcmVzc0ExPlIxNTwvTGlua0NlbGxBZGRyZXNzQTE+DQogICAgPExpbmtDZWxsQWRkcmVzc1IxQzE+UjE1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xMTAxWj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FaMDAwIzwvSXRlbUlkPg0KICAgIDxEaXNwSXRlbUlkPksxMTAxWjAwMDA8L0Rpc3BJdGVtSWQ+DQogICAgPENvbElkPlIzMDEwMDAwMCM8L0NvbElkPg0KICAgIDxUZW1BeGlzVHlwPjEwMDAwMDwvVGVtQXhpc1R5cD4NCiAgICA8TWVudU5tPumAo+e1kOiyoeaUv+eKtuaFi+ioiOeul+abuDwvTWVudU5tPg0KICAgIDxJdGVtTm0+5rWB5YuV6LOH55Sj5ZCI6KiIPC9JdGVtTm0+DQogICAgPENvbE5tPuW9k+acn+mHkemhjTwvQ29sTm0+DQogICAgPE9yaWdpbmFsVmFsPjEsNjcwLDcwMiw5MzMsMDAwPC9PcmlnaW5hbFZhbD4NCiAgICA8TGFzdE51bVZhbD4xLDY3MCw3MDI8L0xhc3ROdW1WYWw+DQogICAgPFJhd0xpbmtWYWw+MSw2NzAsNzAy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6" Error="">PD94bWwgdmVyc2lvbj0iMS4wIiBlbmNvZGluZz0idXRmLTgiPz4NCjxMaW5rSW5mb0V4Y2VsIHhtbG5zOnhzaT0iaHR0cDovL3d3dy53My5vcmcvMjAwMS9YTUxTY2hlbWEtaW5zdGFuY2UiIHhtbG5zOnhzZD0iaHR0cDovL3d3dy53My5vcmcvMjAwMS9YTUxTY2hlbWEiPg0KICA8TGlua0luZm9Db3JlPg0KICAgIDxMaW5rSWQ+MTEzNjwvTGlua0lkPg0KICAgIDxJbmZsb3dWYWw+OCwyMTU8L0luZmxvd1ZhbD4NCiAgICA8RGlzcFZhbD44LDIxNSA8L0Rpc3BWYWw+DQogICAgPExhc3RVcGRUaW1lPjIwMjUvMTAvMjkgMTA6MjY6MzY8L0xhc3RVcGRUaW1lPg0KICAgIDxXb3Jrc2hlZXROTT5CU+OAkElGUlPjgJE8L1dvcmtzaGVldE5NPg0KICAgIDxMaW5rQ2VsbEFkZHJlc3NBMT5SMTQ8L0xpbmtDZWxsQWRkcmVzc0ExPg0KICAgIDxMaW5rQ2VsbEFkZHJlc3NSMUMxPlIxNEMxODwvTGlua0NlbGxBZGRyZXNzUjFDMT4NCiAgICA8Q2VsbEJhY2tncm91bmRDb2xvcj42NTQ4NDwvQ2VsbEJhY2tncm91bmRDb2xvcj4NCiAgICA8Q2VsbEJhY2tncm91bmRDb2xvckluZGV4PjY8L0NlbGxCYWNrZ3JvdW5kQ29sb3JJbmRleD4NCiAgPC9MaW5rSW5mb0NvcmU+DQogIDxMaW5rSW5mb1hzYT4NCiAgICA8QXVJZD4wNTU5Ny8yMy8zLzIvRDIzMDA1MDEwMDA1MDAwMDAwMDAvMS8xLzI0Mi9LOTAwMDAwMDA5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k8L0l0ZW1JZD4NCiAgICA8RGlzcEl0ZW1JZD5LMTEwMUMwMDA8L0Rpc3BJdGVtSWQ+DQogICAgPENvbElkPlIzMDEwMDAwMCM8L0NvbElkPg0KICAgIDxUZW1BeGlzVHlwPjEwMDAwMDwvVGVtQXhpc1R5cD4NCiAgICA8TWVudU5tPumAo+e1kOiyoeaUv+eKtuaFi+ioiOeul+abuDwvTWVudU5tPg0KICAgIDxJdGVtTm0+5aOy5Y2055uu55qE44Gn5L+d5pyJ44GZ44KL6LOH55SjPC9JdGVtTm0+DQogICAgPENvbE5tPuW9k+acn+mHkemhjTwvQ29sTm0+DQogICAgPE9yaWdpbmFsVmFsPjgsMjE1LDk1NCwwMDA8L09yaWdpbmFsVmFsPg0KICAgIDxMYXN0TnVtVmFsPjgsMjE1PC9MYXN0TnVtVmFsPg0KICAgIDxSYXdMaW5rVmFsPjgsMjE1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5" Error="">PD94bWwgdmVyc2lvbj0iMS4wIiBlbmNvZGluZz0idXRmLTgiPz4NCjxMaW5rSW5mb0V4Y2VsIHhtbG5zOnhzaT0iaHR0cDovL3d3dy53My5vcmcvMjAwMS9YTUxTY2hlbWEtaW5zdGFuY2UiIHhtbG5zOnhzZD0iaHR0cDovL3d3dy53My5vcmcvMjAwMS9YTUxTY2hlbWEiPg0KICA8TGlua0luZm9Db3JlPg0KICAgIDxMaW5rSWQ+MTEzNTwvTGlua0lkPg0KICAgIDxJbmZsb3dWYWw+MjEyLDIyMDwvSW5mbG93VmFsPg0KICAgIDxEaXNwVmFsPjIxMiwyMjAgPC9EaXNwVmFsPg0KICAgIDxMYXN0VXBkVGltZT4yMDI1LzEwLzI5IDEwOjI2OjM2PC9MYXN0VXBkVGltZT4NCiAgICA8V29ya3NoZWV0Tk0+QlPjgJBJRlJT44CRPC9Xb3Jrc2hlZXROTT4NCiAgICA8TGlua0NlbGxBZGRyZXNzQTE+UjEzPC9MaW5rQ2VsbEFkZHJlc3NBMT4NCiAgICA8TGlua0NlbGxBZGRyZXNzUjFDMT5SMTN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ExMDFBMDAwI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EwMUEwMDAjPC9JdGVtSWQ+DQogICAgPERpc3BJdGVtSWQ+SzExMDFBMDAwMDwvRGlzcEl0ZW1JZD4NCiAgICA8Q29sSWQ+UjMwMTAwMDAwIzwvQ29sSWQ+DQogICAgPFRlbUF4aXNUeXA+MTAwMDAwPC9UZW1BeGlzVHlwPg0KICAgIDxNZW51Tm0+6YCj57WQ6LKh5pS/54q25oWL6KiI566X5pu4PC9NZW51Tm0+DQogICAgPEl0ZW1ObT7jgZ3jga7ku5bjga7mtYHli5Xos4fnlKM8L0l0ZW1ObT4NCiAgICA8Q29sTm0+5b2T5pyf6YeR6aGNPC9Db2xObT4NCiAgICA8T3JpZ2luYWxWYWw+MjEyLDIyMCw0NzcsMDAwPC9PcmlnaW5hbFZhbD4NCiAgICA8TGFzdE51bVZhbD4yMTIsMjIwPC9MYXN0TnVtVmFsPg0KICAgIDxSYXdMaW5rVmFsPjIxMiwyMjA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34" Error="">PD94bWwgdmVyc2lvbj0iMS4wIiBlbmNvZGluZz0idXRmLTgiPz4NCjxMaW5rSW5mb0V4Y2VsIHhtbG5zOnhzaT0iaHR0cDovL3d3dy53My5vcmcvMjAwMS9YTUxTY2hlbWEtaW5zdGFuY2UiIHhtbG5zOnhzZD0iaHR0cDovL3d3dy53My5vcmcvMjAwMS9YTUxTY2hlbWEiPg0KICA8TGlua0luZm9Db3JlPg0KICAgIDxMaW5rSWQ+MTEzNDwvTGlua0lkPg0KICAgIDxJbmZsb3dWYWw+NCw4MDE8L0luZmxvd1ZhbD4NCiAgICA8RGlzcFZhbD40LDgwMSA8L0Rpc3BWYWw+DQogICAgPExhc3RVcGRUaW1lPjIwMjUvMTAvMjkgMTA6MjY6MzY8L0xhc3RVcGRUaW1lPg0KICAgIDxXb3Jrc2hlZXROTT5CU+OAkElGUlPjgJE8L1dvcmtzaGVldE5NPg0KICAgIDxMaW5rQ2VsbEFkZHJlc3NBMT5SMTI8L0xpbmtDZWxsQWRkcmVzc0ExPg0KICAgIDxMaW5rQ2VsbEFkZHJlc3NSMUMxPlIxMkMxODwvTGlua0NlbGxBZGRyZXNzUjFDMT4NCiAgICA8Q2VsbEJhY2tncm91bmRDb2xvcj42NTQ4NDwvQ2VsbEJhY2tncm91bmRDb2xvcj4NCiAgICA8Q2VsbEJhY2tncm91bmRDb2xvckluZGV4PjY8L0NlbGxCYWNrZ3JvdW5kQ29sb3JJbmRleD4NCiAgPC9MaW5rSW5mb0NvcmU+DQogIDxMaW5rSW5mb1hzYT4NCiAgICA8QXVJZD4wNTU5Ny8yMy8zLzIvRDIzMDA1MDEwMDA1MDAwMDAwMDAvMS8xLzI0Mi9LOTAwMDAwMDA2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Y8L0l0ZW1JZD4NCiAgICA8RGlzcEl0ZW1JZD5LMTEwMTA2MDA8L0Rpc3BJdGVtSWQ+DQogICAgPENvbElkPlIzMDEwMDAwMCM8L0NvbElkPg0KICAgIDxUZW1BeGlzVHlwPjEwMDAwMDwvVGVtQXhpc1R5cD4NCiAgICA8TWVudU5tPumAo+e1kOiyoeaUv+eKtuaFi+ioiOeul+abuDwvTWVudU5tPg0KICAgIDxJdGVtTm0+5pyq5Y+O5rOV5Lq65omA5b6X56iOPC9JdGVtTm0+DQogICAgPENvbE5tPuW9k+acn+mHkemhjTwvQ29sTm0+DQogICAgPE9yaWdpbmFsVmFsPjQsODAxLDg3OCwwMDA8L09yaWdpbmFsVmFsPg0KICAgIDxMYXN0TnVtVmFsPjQsODAxPC9MYXN0TnVtVmFsPg0KICAgIDxSYXdMaW5rVmFsPjQsODAx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3" Error="">PD94bWwgdmVyc2lvbj0iMS4wIiBlbmNvZGluZz0idXRmLTgiPz4NCjxMaW5rSW5mb0V4Y2VsIHhtbG5zOnhzaT0iaHR0cDovL3d3dy53My5vcmcvMjAwMS9YTUxTY2hlbWEtaW5zdGFuY2UiIHhtbG5zOnhzZD0iaHR0cDovL3d3dy53My5vcmcvMjAwMS9YTUxTY2hlbWEiPg0KICA8TGlua0luZm9Db3JlPg0KICAgIDxMaW5rSWQ+MTEzMzwvTGlua0lkPg0KICAgIDxJbmZsb3dWYWw+MzE1LDE3NTwvSW5mbG93VmFsPg0KICAgIDxEaXNwVmFsPjMxNSwxNzUgPC9EaXNwVmFsPg0KICAgIDxMYXN0VXBkVGltZT4yMDI1LzEwLzI5IDEwOjI2OjM2PC9MYXN0VXBkVGltZT4NCiAgICA8V29ya3NoZWV0Tk0+QlPjgJBJRlJT44CRPC9Xb3Jrc2hlZXROTT4NCiAgICA8TGlua0NlbGxBZGRyZXNzQTE+UjExPC9MaW5rQ2VsbEFkZHJlc3NBMT4NCiAgICA8TGlua0NlbGxBZGRyZXNzUjFDMT5SMTFDMTg8L0xpbmtDZWxsQWRkcmVzc1IxQzE+DQogICAgPENlbGxCYWNrZ3JvdW5kQ29sb3I+NjU0ODQ8L0NlbGxCYWNrZ3JvdW5kQ29sb3I+DQogICAgPENlbGxCYWNrZ3JvdW5kQ29sb3JJbmRleD42PC9DZWxsQmFja2dyb3VuZENvbG9ySW5kZXg+DQogIDwvTGlua0luZm9Db3JlPg0KICA8TGlua0luZm9Yc2E+DQogICAgPEF1SWQ+MDU1OTcvMjMvMy8yL0QyMzAwNTAxMDAwNTAwMDAwMDAwLzEvMS8yNDIvSzkwMDAwMDAwNS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1PC9JdGVtSWQ+DQogICAgPERpc3BJdGVtSWQ+SzExMDEwNTAwPC9EaXNwSXRlbUlkPg0KICAgIDxDb2xJZD5SMzAxMDAwMDAjPC9Db2xJZD4NCiAgICA8VGVtQXhpc1R5cD4xMDAwMDA8L1RlbUF4aXNUeXA+DQogICAgPE1lbnVObT7pgKPntZDosqHmlL/nirbmhYvoqIjnrpfmm7g8L01lbnVObT4NCiAgICA8SXRlbU5tPuajmuWNuOizh+eUozwvSXRlbU5tPg0KICAgIDxDb2xObT7lvZPmnJ/ph5HpoY08L0NvbE5tPg0KICAgIDxPcmlnaW5hbFZhbD4zMTUsMTc1LDE2MiwwMDA8L09yaWdpbmFsVmFsPg0KICAgIDxMYXN0TnVtVmFsPjMxNSwxNzU8L0xhc3ROdW1WYWw+DQogICAgPFJhd0xpbmtWYWw+MzE1LDE3NTwvUmF3TGlua1ZhbD4NCiAgICA8Vmlld1VuaXRUeXA+NzwvVmlld1VuaXRUeXA+DQogICAgPERlY2ltYWxQb2ludD4wPC9EZWNpbWFsUG9pbnQ+DQogICAgPFJvdW5kVHlwPjI8L1JvdW5kVHlwPg0KICAgIDxOdW1UZXh0VHlwPjE8L051bVRleHRUeXA+DQogICAgPENsYXNzVHlwPjM8L0NsYXNzVHlwPg0KICAgIDxEVG90YWxZTURITVM+MjAyNS8xMC8yOCAxMTo0OT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32" Error="">PD94bWwgdmVyc2lvbj0iMS4wIiBlbmNvZGluZz0idXRmLTgiPz4NCjxMaW5rSW5mb0V4Y2VsIHhtbG5zOnhzaT0iaHR0cDovL3d3dy53My5vcmcvMjAwMS9YTUxTY2hlbWEtaW5zdGFuY2UiIHhtbG5zOnhzZD0iaHR0cDovL3d3dy53My5vcmcvMjAwMS9YTUxTY2hlbWEiPg0KICA8TGlua0luZm9Db3JlPg0KICAgIDxMaW5rSWQ+MTEzMjwvTGlua0lkPg0KICAgIDxJbmZsb3dWYWw+Niw3OTI8L0luZmxvd1ZhbD4NCiAgICA8RGlzcFZhbD42LDc5MiA8L0Rpc3BWYWw+DQogICAgPExhc3RVcGRUaW1lPjIwMjUvMTAvMjkgMTA6MjY6MzY8L0xhc3RVcGRUaW1lPg0KICAgIDxXb3Jrc2hlZXROTT5CU+OAkElGUlPjgJE8L1dvcmtzaGVldE5NPg0KICAgIDxMaW5rQ2VsbEFkZHJlc3NBMT5SMTA8L0xpbmtDZWxsQWRkcmVzc0ExPg0KICAgIDxMaW5rQ2VsbEFkZHJlc3NSMUMxPlIxMEMxODwvTGlua0NlbGxBZGRyZXNzUjFDMT4NCiAgICA8Q2VsbEJhY2tncm91bmRDb2xvcj42NTQ4NDwvQ2VsbEJhY2tncm91bmRDb2xvcj4NCiAgICA8Q2VsbEJhY2tncm91bmRDb2xvckluZGV4PjY8L0NlbGxCYWNrZ3JvdW5kQ29sb3JJbmRleD4NCiAgPC9MaW5rSW5mb0NvcmU+DQogIDxMaW5rSW5mb1hzYT4NCiAgICA8QXVJZD4wNTU5Ny8yMy8zLzIvRDIzMDA1MDEwMDA1MDAwMDAwMDAvMS8xLzI0Mi9LOTAwMDAwMDA0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Q8L0l0ZW1JZD4NCiAgICA8RGlzcEl0ZW1JZD5LMTEwMTA0MDA8L0Rpc3BJdGVtSWQ+DQogICAgPENvbElkPlIzMDEwMDAwMCM8L0NvbElkPg0KICAgIDxUZW1BeGlzVHlwPjEwMDAwMDwvVGVtQXhpc1R5cD4NCiAgICA8TWVudU5tPumAo+e1kOiyoeaUv+eKtuaFi+ioiOeul+abuDwvTWVudU5tPg0KICAgIDxJdGVtTm0+44OH44Oq44OQ44OG44Kj44OW6YeR6J6N6LOH55SjPC9JdGVtTm0+DQogICAgPENvbE5tPuW9k+acn+mHkemhjTwvQ29sTm0+DQogICAgPE9yaWdpbmFsVmFsPjYsNzkyLDM5NCwwMDA8L09yaWdpbmFsVmFsPg0KICAgIDxMYXN0TnVtVmFsPjYsNzkyPC9MYXN0TnVtVmFsPg0KICAgIDxSYXdMaW5rVmFsPjYsNzky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29" Error="">PD94bWwgdmVyc2lvbj0iMS4wIiBlbmNvZGluZz0idXRmLTgiPz4NCjxMaW5rSW5mb0V4Y2VsIHhtbG5zOnhzaT0iaHR0cDovL3d3dy53My5vcmcvMjAwMS9YTUxTY2hlbWEtaW5zdGFuY2UiIHhtbG5zOnhzZD0iaHR0cDovL3d3dy53My5vcmcvMjAwMS9YTUxTY2hlbWEiPg0KICA8TGlua0luZm9Db3JlPg0KICAgIDxMaW5rSWQ+MTIyOTwvTGlua0lkPg0KICAgIDxJbmZsb3dWYWw+NDUzPC9JbmZsb3dWYWw+DQogICAgPERpc3BWYWw+NDUzIDwvRGlzcFZhbD4NCiAgICA8TGFzdFVwZFRpbWU+MjAyNS8xMC8yOSAxMDoyNjozNjwvTGFzdFVwZFRpbWU+DQogICAgPFdvcmtzaGVldE5NPkVUQyA8L1dvcmtzaGVldE5NPg0KICAgIDxMaW5rQ2VsbEFkZHJlc3NBMT5BRjY8L0xpbmtDZWxsQWRkcmVzc0ExPg0KICAgIDxMaW5rQ2VsbEFkZHJlc3NSMUMxPlI2QzMyPC9MaW5rQ2VsbEFkZHJlc3NSMUMxPg0KICAgIDxDZWxsQmFja2dyb3VuZENvbG9yPjE2Nzc3MjE1PC9DZWxsQmFja2dyb3VuZENvbG9yPg0KICAgIDxDZWxsQmFja2dyb3VuZENvbG9ySW5kZXg+LTQxNDI8L0NlbGxCYWNrZ3JvdW5kQ29sb3JJbmRleD4NCiAgPC9MaW5rSW5mb0NvcmU+DQogIDxMaW5rSW5mb1hzYT4NCiAgICA8QXVJZD4wNTU5Ny8yMy8zLzIvRDIzMDE1MDA1MDA1MDAwMDAwMDAvMS8xLzI0Mi9LMTE0MD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TUwMDUwMDUwMDAwMDAwMDwvRHRLaW5kSWQ+DQogICAgPERvY1R5cD4xPC9Eb2NUeXA+DQogICAgPERvY1R5cE5tIC8+DQogICAgPFN1bUFjVHlwPjE8L1N1bUFjVHlwPg0KICAgIDxTaGVldFR5cD4yNDI8L1NoZWV0VHlwPg0KICAgIDxTaGVldE5tPumWi+ekuuaVsOWApOeiuuiqjSjplovnpLrljZjkvY0xKTwvU2hlZXRObT4NCiAgICA8SXRlbUlkPksxMTQwMDAwMCM8L0l0ZW1JZD4NCiAgICA8RGlzcEl0ZW1JZD5LMTE0MDAwMDAwPC9EaXNwSXRlbUlkPg0KICAgIDxDb2xJZD5SMzAxMDAwMDAjPC9Db2xJZD4NCiAgICA8VGVtQXhpc1R5cD4xMDAwMDA8L1RlbUF4aXNUeXA+DQogICAgPE1lbnVObT7ntYzllrbmiJDnuL48L01lbnVObT4NCiAgICA8SXRlbU5tPuimquS8muekvuOBruaJgOacieiAheOBq+W4sOWxnuOBmeOCi+W9k+acn+WIqeebijwvSXRlbU5tPg0KICAgIDxDb2xObT4yM+acnzJRPC9Db2xObT4NCiAgICA8T3JpZ2luYWxWYWw+NDUsMjc1LDkzMCwwMDA8L09yaWdpbmFsVmFsPg0KICAgIDxMYXN0TnVtVmFsPjQ1LDI3NTwvTGFzdE51bVZhbD4NCiAgICA8UmF3TGlua1ZhbD40NSwyNzU8L1Jhd0xpbmtWYWw+DQogICAgPFZpZXdVbml0VHlwPjc8L1ZpZXdVbml0VHlwPg0KICAgIDxEZWNpbWFsUG9pbnQ+MDwvRGVjaW1hbFBvaW50Pg0KICAgIDxSb3VuZFR5cD4yPC9Sb3VuZFR5cD4NCiAgICA8TnVtVGV4dFR5cD4zPC9OdW1UZXh0VHlwPg0KICAgIDxDbGFzc1R5cD4zPC9DbGFzc1R5cD4NCiAgICA8RFRvdGFsWU1ESE1TPjIwMjUvMTAvMjggMTE6NDk6MDg8L0RUb3RhbFlNREhNUz4NCiAgICA8RGlzY2xvc3VyZUlucHV0VHlwPjE8L0Rpc2Nsb3N1cmVJbnB1dFR5cD4NCiAgPC9MaW5rSW5mb1hzYT4NCiAgPExpbmtJbmZvQ2hhbmdlU2V0dGluZz4NCiAgICA8WmVyb0Rpc3BUeXA+NDwvWmVyb0Rpc3BUeXA+DQogICAgPEVhc051bVZpZXdVbml0VHlwPjk8L0Vhc051bVZpZXdVbml0VHlwPg0KICAgIDxFYXNOdW1EZWNpbWFsUG9pbnQ+MD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0" Error="">PD94bWwgdmVyc2lvbj0iMS4wIiBlbmNvZGluZz0idXRmLTgiPz4NCjxMaW5rSW5mb0V4Y2VsIHhtbG5zOnhzaT0iaHR0cDovL3d3dy53My5vcmcvMjAwMS9YTUxTY2hlbWEtaW5zdGFuY2UiIHhtbG5zOnhzZD0iaHR0cDovL3d3dy53My5vcmcvMjAwMS9YTUxTY2hlbWEiPg0KICA8TGlua0luZm9Db3JlPg0KICAgIDxMaW5rSWQ+MTEzMDwvTGlua0lkPg0KICAgIDxJbmZsb3dWYWw+OTIzLDczMjwvSW5mbG93VmFsPg0KICAgIDxEaXNwVmFsPjkyMyw3MzIgPC9EaXNwVmFsPg0KICAgIDxMYXN0VXBkVGltZT4yMDI1LzEwLzI5IDEwOjI2OjM2PC9MYXN0VXBkVGltZT4NCiAgICA8V29ya3NoZWV0Tk0+QlPjgJBJRlJT44CRPC9Xb3Jrc2hlZXROTT4NCiAgICA8TGlua0NlbGxBZGRyZXNzQTE+Ujg8L0xpbmtDZWxsQWRkcmVzc0ExPg0KICAgIDxMaW5rQ2VsbEFkZHJlc3NSMUMxPlI4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D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MzwvSXRlbUlkPg0KICAgIDxEaXNwSXRlbUlkPksxMTAxMDMwMDwvRGlzcEl0ZW1JZD4NCiAgICA8Q29sSWQ+UjMwMTAwMDAwIzwvQ29sSWQ+DQogICAgPFRlbUF4aXNUeXA+MTAwMDAwPC9UZW1BeGlzVHlwPg0KICAgIDxNZW51Tm0+6YCj57WQ6LKh5pS/54q25oWL6KiI566X5pu4PC9NZW51Tm0+DQogICAgPEl0ZW1ObT7llrbmpa3lgrXmqKnlj4rjgbPjgZ3jga7ku5bjga7lgrXmqKk8L0l0ZW1ObT4NCiAgICA8Q29sTm0+5b2T5pyf6YeR6aGNPC9Db2xObT4NCiAgICA8T3JpZ2luYWxWYWw+OTIzLDczMiwwNjMsMDAwPC9PcmlnaW5hbFZhbD4NCiAgICA8TGFzdE51bVZhbD45MjMsNzMyPC9MYXN0TnVtVmFsPg0KICAgIDxSYXdMaW5rVmFsPjkyMyw3MzI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29" Error="">PD94bWwgdmVyc2lvbj0iMS4wIiBlbmNvZGluZz0idXRmLTgiPz4NCjxMaW5rSW5mb0V4Y2VsIHhtbG5zOnhzaT0iaHR0cDovL3d3dy53My5vcmcvMjAwMS9YTUxTY2hlbWEtaW5zdGFuY2UiIHhtbG5zOnhzZD0iaHR0cDovL3d3dy53My5vcmcvMjAwMS9YTUxTY2hlbWEiPg0KICA8TGlua0luZm9Db3JlPg0KICAgIDxMaW5rSWQ+MTEyOTwvTGlua0lkPg0KICAgIDxJbmZsb3dWYWw+MTMsMTM3PC9JbmZsb3dWYWw+DQogICAgPERpc3BWYWw+MTMsMTM3IDwvRGlzcFZhbD4NCiAgICA8TGFzdFVwZFRpbWU+MjAyNS8xMC8yOSAxMDoyNjozNjwvTGFzdFVwZFRpbWU+DQogICAgPFdvcmtzaGVldE5NPkJT44CQSUZSU+OAkTwvV29ya3NoZWV0Tk0+DQogICAgPExpbmtDZWxsQWRkcmVzc0ExPlI3PC9MaW5rQ2VsbEFkZHJlc3NBMT4NCiAgICA8TGlua0NlbGxBZGRyZXNzUjFDMT5SN0MxODwvTGlua0NlbGxBZGRyZXNzUjFDMT4NCiAgICA8Q2VsbEJhY2tncm91bmRDb2xvcj42NTQ4NDwvQ2VsbEJhY2tncm91bmRDb2xvcj4NCiAgICA8Q2VsbEJhY2tncm91bmRDb2xvckluZGV4PjY8L0NlbGxCYWNrZ3JvdW5kQ29sb3JJbmRleD4NCiAgPC9MaW5rSW5mb0NvcmU+DQogIDxMaW5rSW5mb1hzYT4NCiAgICA8QXVJZD4wNTU5Ny8yMy8zLzIvRDIzMDA1MDEwMDA1MDAwMDAwMDAvMS8xLzI0Mi9LOTAwMDAwMDAy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I8L0l0ZW1JZD4NCiAgICA8RGlzcEl0ZW1JZD5LMTEwMTAyMDA8L0Rpc3BJdGVtSWQ+DQogICAgPENvbElkPlIzMDEwMDAwMCM8L0NvbElkPg0KICAgIDxUZW1BeGlzVHlwPjEwMDAwMDwvVGVtQXhpc1R5cD4NCiAgICA8TWVudU5tPumAo+e1kOiyoeaUv+eKtuaFi+ioiOeul+abuDwvTWVudU5tPg0KICAgIDxJdGVtTm0+5a6a5pyf6aCQ6YeRPC9JdGVtTm0+DQogICAgPENvbE5tPuW9k+acn+mHkemhjTwvQ29sTm0+DQogICAgPE9yaWdpbmFsVmFsPjEzLDEzNywyMzYsMDAwPC9PcmlnaW5hbFZhbD4NCiAgICA8TGFzdE51bVZhbD4xMywxMzc8L0xhc3ROdW1WYWw+DQogICAgPFJhd0xpbmtWYWw+MTMsMTM3PC9SYXdMaW5rVmFsPg0KICAgIDxWaWV3VW5pdFR5cD43PC9WaWV3VW5pdFR5cD4NCiAgICA8RGVjaW1hbFBvaW50PjA8L0RlY2ltYWxQb2ludD4NCiAgICA8Um91bmRUeXA+MjwvUm91bmRUeXA+DQogICAgPE51bVRleHRUeXA+MTwvTnVtVGV4dFR5cD4NCiAgICA8Q2xhc3NUeXA+MzwvQ2xhc3NUeXA+DQogICAgPERUb3RhbFlNREhNUz4yMDI1LzEwLzI4IDExOjQ5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28" Error="">PD94bWwgdmVyc2lvbj0iMS4wIiBlbmNvZGluZz0idXRmLTgiPz4NCjxMaW5rSW5mb0V4Y2VsIHhtbG5zOnhzaT0iaHR0cDovL3d3dy53My5vcmcvMjAwMS9YTUxTY2hlbWEtaW5zdGFuY2UiIHhtbG5zOnhzZD0iaHR0cDovL3d3dy53My5vcmcvMjAwMS9YTUxTY2hlbWEiPg0KICA8TGlua0luZm9Db3JlPg0KICAgIDxMaW5rSWQ+MTEyODwvTGlua0lkPg0KICAgIDxJbmZsb3dWYWw+MTg2LDYyNzwvSW5mbG93VmFsPg0KICAgIDxEaXNwVmFsPjE4Niw2MjcgPC9EaXNwVmFsPg0KICAgIDxMYXN0VXBkVGltZT4yMDI1LzEwLzI5IDEwOjI2OjM2PC9MYXN0VXBkVGltZT4NCiAgICA8V29ya3NoZWV0Tk0+QlPjgJBJRlJT44CRPC9Xb3Jrc2hlZXROTT4NCiAgICA8TGlua0NlbGxBZGRyZXNzQTE+UjY8L0xpbmtDZWxsQWRkcmVzc0ExPg0KICAgIDxMaW5rQ2VsbEFkZHJlc3NSMUMxPlI2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DUwMDAwMDAwMC8xLzEvMjQyL0s5MDAwMDAwMDE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MTwvSXRlbUlkPg0KICAgIDxEaXNwSXRlbUlkPksxMTAxMDEwMDwvRGlzcEl0ZW1JZD4NCiAgICA8Q29sSWQ+UjMwMTAwMDAwIzwvQ29sSWQ+DQogICAgPFRlbUF4aXNUeXA+MTAwMDAwPC9UZW1BeGlzVHlwPg0KICAgIDxNZW51Tm0+6YCj57WQ6LKh5pS/54q25oWL6KiI566X5pu4PC9NZW51Tm0+DQogICAgPEl0ZW1ObT7nj77ph5Hlj4rjgbPnj77ph5HlkIznrYnniak8L0l0ZW1ObT4NCiAgICA8Q29sTm0+5b2T5pyf6YeR6aGNPC9Db2xObT4NCiAgICA8T3JpZ2luYWxWYWw+MTg2LDYyNyw3NjksMDAwPC9PcmlnaW5hbFZhbD4NCiAgICA8TGFzdE51bVZhbD4xODYsNjI3PC9MYXN0TnVtVmFsPg0KICAgIDxSYXdMaW5rVmFsPjE4Niw2Mjc8L1Jhd0xpbmtWYWw+DQogICAgPFZpZXdVbml0VHlwPjc8L1ZpZXdVbml0VHlwPg0KICAgIDxEZWNpbWFsUG9pbnQ+MDwvRGVjaW1hbFBvaW50Pg0KICAgIDxSb3VuZFR5cD4yPC9Sb3VuZFR5cD4NCiAgICA8TnVtVGV4dFR5cD4xPC9OdW1UZXh0VHlwPg0KICAgIDxDbGFzc1R5cD4zPC9DbGFzc1R5cD4NCiAgICA8RFRvdGFsWU1ESE1TPjIwMjUvMTAvMjggMTE6NDk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78" Error="">PD94bWwgdmVyc2lvbj0iMS4wIiBlbmNvZGluZz0idXRmLTgiPz4NCjxMaW5rSW5mb0V4Y2VsIHhtbG5zOnhzaT0iaHR0cDovL3d3dy53My5vcmcvMjAwMS9YTUxTY2hlbWEtaW5zdGFuY2UiIHhtbG5zOnhzZD0iaHR0cDovL3d3dy53My5vcmcvMjAwMS9YTUxTY2hlbWEiPg0KICA8TGlua0luZm9Db3JlPg0KICAgIDxMaW5rSWQ+MTE3ODwvTGlua0lkPg0KICAgIDxJbmZsb3dWYWw+NDcsMDI3PC9JbmZsb3dWYWw+DQogICAgPERpc3BWYWw+NDcsMDI3IDwvRGlzcFZhbD4NCiAgICA8TGFzdFVwZFRpbWU+MjAyNS8xMC8yOSAxMDoyNjozNjwvTGFzdFVwZFRpbWU+DQogICAgPFdvcmtzaGVldE5NPkNG44CQSUZSU+OAkSA8L1dvcmtzaGVldE5NPg0KICAgIDxMaW5rQ2VsbEFkZHJlc3NBMT5SNjwvTGlua0NlbGxBZGRyZXNzQTE+DQogICAgPExpbmtDZWxsQWRkcmVzc1IxQzE+UjZ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A4MS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xPC9JdGVtSWQ+DQogICAgPERpc3BJdGVtSWQ+SzYxMDEwMTAwPC9EaXNwSXRlbUlkPg0KICAgIDxDb2xJZD5SMzAxMDAwMDAjPC9Db2xJZD4NCiAgICA8VGVtQXhpc1R5cD4xMDAwMDA8L1RlbUF4aXNUeXA+DQogICAgPE1lbnVObT7pgKPntZBDRuioiOeul+abuDwvTWVudU5tPg0KICAgIDxJdGVtTm0+5Lit6ZaT57SU5Yip55uKPC9JdGVtTm0+DQogICAgPENvbE5tPuW9k+acn+mHkemhjTwvQ29sTm0+DQogICAgPE9yaWdpbmFsVmFsPjQ3LDAyNywxMDAsMDAwPC9PcmlnaW5hbFZhbD4NCiAgICA8TGFzdE51bVZhbD40NywwMjc8L0xhc3ROdW1WYWw+DQogICAgPFJhd0xpbmtWYWw+NDcsMDI3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79" Error="">PD94bWwgdmVyc2lvbj0iMS4wIiBlbmNvZGluZz0idXRmLTgiPz4NCjxMaW5rSW5mb0V4Y2VsIHhtbG5zOnhzaT0iaHR0cDovL3d3dy53My5vcmcvMjAwMS9YTUxTY2hlbWEtaW5zdGFuY2UiIHhtbG5zOnhzZD0iaHR0cDovL3d3dy53My5vcmcvMjAwMS9YTUxTY2hlbWEiPg0KICA8TGlua0luZm9Db3JlPg0KICAgIDxMaW5rSWQ+MTE3OTwvTGlua0lkPg0KICAgIDxJbmZsb3dWYWw+MjQsNzgxPC9JbmZsb3dWYWw+DQogICAgPERpc3BWYWw+MjQsNzgxIDwvRGlzcFZhbD4NCiAgICA8TGFzdFVwZFRpbWU+MjAyNS8xMC8yOSAxMDoyNjozNjwvTGFzdFVwZFRpbWU+DQogICAgPFdvcmtzaGVldE5NPkNG44CQSUZSU+OAkSA8L1dvcmtzaGVldE5NPg0KICAgIDxMaW5rQ2VsbEFkZHJlc3NBMT5SNzwvTGlua0NlbGxBZGRyZXNzQTE+DQogICAgPExpbmtDZWxsQWRkcmVzc1IxQzE+Ujd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A4Mi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yPC9JdGVtSWQ+DQogICAgPERpc3BJdGVtSWQ+SzYxMDEwMjAwPC9EaXNwSXRlbUlkPg0KICAgIDxDb2xJZD5SMzAxMDAwMDAjPC9Db2xJZD4NCiAgICA8VGVtQXhpc1R5cD4xMDAwMDA8L1RlbUF4aXNUeXA+DQogICAgPE1lbnVObT7pgKPntZBDRuioiOeul+abuDwvTWVudU5tPg0KICAgIDxJdGVtTm0+5rib5L6h5YSf5Y206LK75Y+K44Gz5YSf5Y206LK7PC9JdGVtTm0+DQogICAgPENvbE5tPuW9k+acn+mHkemhjTwvQ29sTm0+DQogICAgPE9yaWdpbmFsVmFsPjI0LDc4MSw2MTksMDAwPC9PcmlnaW5hbFZhbD4NCiAgICA8TGFzdE51bVZhbD4yNCw3ODE8L0xhc3ROdW1WYWw+DQogICAgPFJhd0xpbmtWYWw+MjQsNzgx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80" Error="">PD94bWwgdmVyc2lvbj0iMS4wIiBlbmNvZGluZz0idXRmLTgiPz4NCjxMaW5rSW5mb0V4Y2VsIHhtbG5zOnhzaT0iaHR0cDovL3d3dy53My5vcmcvMjAwMS9YTUxTY2hlbWEtaW5zdGFuY2UiIHhtbG5zOnhzZD0iaHR0cDovL3d3dy53My5vcmcvMjAwMS9YTUxTY2hlbWEiPg0KICA8TGlua0luZm9Db3JlPg0KICAgIDxMaW5rSWQ+MTE4MDwvTGlua0lkPg0KICAgIDxJbmZsb3dWYWw+MjEwPC9JbmZsb3dWYWw+DQogICAgPERpc3BWYWw+MjEwIDwvRGlzcFZhbD4NCiAgICA8TGFzdFVwZFRpbWU+MjAyNS8xMC8yOSAxMDoyNjozNjwvTGFzdFVwZFRpbWU+DQogICAgPFdvcmtzaGVldE5NPkNG44CQSUZSU+OAkSA8L1dvcmtzaGVldE5NPg0KICAgIDxMaW5rQ2VsbEFkZHJlc3NBMT5SODwvTGlua0NlbGxBZGRyZXNzQTE+DQogICAgPExpbmtDZWxsQWRkcmVzc1IxQzE+Ujh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A4M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zPC9JdGVtSWQ+DQogICAgPERpc3BJdGVtSWQ+SzYxMDEwMzAwPC9EaXNwSXRlbUlkPg0KICAgIDxDb2xJZD5SMzAxMDAwMDAjPC9Db2xJZD4NCiAgICA8VGVtQXhpc1R5cD4xMDAwMDA8L1RlbUF4aXNUeXA+DQogICAgPE1lbnVObT7pgKPntZBDRuioiOeul+abuDwvTWVudU5tPg0KICAgIDxJdGVtTm0+5Zu65a6a6LOH55Sj5rib5pCN5pCN5aSxPC9JdGVtTm0+DQogICAgPENvbE5tPuW9k+acn+mHkemhjTwvQ29sTm0+DQogICAgPE9yaWdpbmFsVmFsPjIxMCw3MTgsMDAwPC9PcmlnaW5hbFZhbD4NCiAgICA8TGFzdE51bVZhbD4yMTA8L0xhc3ROdW1WYWw+DQogICAgPFJhd0xpbmtWYWw+MjEw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81" Error="">PD94bWwgdmVyc2lvbj0iMS4wIiBlbmNvZGluZz0idXRmLTgiPz4NCjxMaW5rSW5mb0V4Y2VsIHhtbG5zOnhzaT0iaHR0cDovL3d3dy53My5vcmcvMjAwMS9YTUxTY2hlbWEtaW5zdGFuY2UiIHhtbG5zOnhzZD0iaHR0cDovL3d3dy53My5vcmcvMjAwMS9YTUxTY2hlbWEiPg0KICA8TGlua0luZm9Db3JlPg0KICAgIDxMaW5rSWQ+MTE4MTwvTGlua0lkPg0KICAgIDxJbmZsb3dWYWw+MiwwOTg8L0luZmxvd1ZhbD4NCiAgICA8RGlzcFZhbD4yLDA5OCA8L0Rpc3BWYWw+DQogICAgPExhc3RVcGRUaW1lPjIwMjUvMTAvMjkgMTA6MjY6MzY8L0xhc3RVcGRUaW1lPg0KICAgIDxXb3Jrc2hlZXROTT5DRuOAkElGUlPjgJEgPC9Xb3Jrc2hlZXROTT4NCiAgICA8TGlua0NlbGxBZGRyZXNzQTE+Ujk8L0xpbmtDZWxsQWRkcmVzc0ExPg0KICAgIDxMaW5rQ2VsbEFkZHJlc3NSMUMxPlI5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wODQ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NDwvSXRlbUlkPg0KICAgIDxEaXNwSXRlbUlkPks2MTAxMDQwMDwvRGlzcEl0ZW1JZD4NCiAgICA8Q29sSWQ+UjMwMTAwMDAwIzwvQ29sSWQ+DQogICAgPFRlbUF4aXNUeXA+MTAwMDAwPC9UZW1BeGlzVHlwPg0KICAgIDxNZW51Tm0+6YCj57WQQ0boqIjnrpfmm7g8L01lbnVObT4NCiAgICA8SXRlbU5tPumHkeiejeWPjuebiuWPiuOBs+mHkeiejeiyu+eUqDwvSXRlbU5tPg0KICAgIDxDb2xObT7lvZPmnJ/ph5HpoY08L0NvbE5tPg0KICAgIDxPcmlnaW5hbFZhbD4yLDA5OCwxMTYsMDAwPC9PcmlnaW5hbFZhbD4NCiAgICA8TGFzdE51bVZhbD4yLDA5ODwvTGFzdE51bVZhbD4NCiAgICA8UmF3TGlua1ZhbD4yLDA5OD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2" Error="">PD94bWwgdmVyc2lvbj0iMS4wIiBlbmNvZGluZz0idXRmLTgiPz4NCjxMaW5rSW5mb0V4Y2VsIHhtbG5zOnhzaT0iaHR0cDovL3d3dy53My5vcmcvMjAwMS9YTUxTY2hlbWEtaW5zdGFuY2UiIHhtbG5zOnhzZD0iaHR0cDovL3d3dy53My5vcmcvMjAwMS9YTUxTY2hlbWEiPg0KICA8TGlua0luZm9Db3JlPg0KICAgIDxMaW5rSWQ+MTE4MjwvTGlua0lkPg0KICAgIDxJbmZsb3dWYWw+LTIwLDkzODwvSW5mbG93VmFsPg0KICAgIDxEaXNwVmFsPuKWsiAyMCw5MzggPC9EaXNwVmFsPg0KICAgIDxMYXN0VXBkVGltZT4yMDI1LzEwLzI5IDEwOjI2OjM2PC9MYXN0VXBkVGltZT4NCiAgICA8V29ya3NoZWV0Tk0+Q0bjgJBJRlJT44CRIDwvV29ya3NoZWV0Tk0+DQogICAgPExpbmtDZWxsQWRkcmVzc0ExPlIxMDwvTGlua0NlbGxBZGRyZXNzQTE+DQogICAgPExpbmtDZWxsQWRkcmVzc1IxQzE+UjEw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wODU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NTwvSXRlbUlkPg0KICAgIDxEaXNwSXRlbUlkPks2MTAxMDUwMDwvRGlzcEl0ZW1JZD4NCiAgICA8Q29sSWQ+UjMwMTAwMDAwIzwvQ29sSWQ+DQogICAgPFRlbUF4aXNUeXA+MTAwMDAwPC9UZW1BeGlzVHlwPg0KICAgIDxNZW51Tm0+6YCj57WQQ0boqIjnrpfmm7g8L01lbnVObT4NCiAgICA8SXRlbU5tPuaMgeWIhuazleOBq+OCiOOCi+aKleizh+aQjeebiijilrPjga/nm4opPC9JdGVtTm0+DQogICAgPENvbE5tPuW9k+acn+mHkemhjTwvQ29sTm0+DQogICAgPE9yaWdpbmFsVmFsPi0yMCw5MzgsOTg0LDAwMDwvT3JpZ2luYWxWYWw+DQogICAgPExhc3ROdW1WYWw+LTIwLDkzODwvTGFzdE51bVZhbD4NCiAgICA8UmF3TGlua1ZhbD4tMjAsOTM4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83" Error="">PD94bWwgdmVyc2lvbj0iMS4wIiBlbmNvZGluZz0idXRmLTgiPz4NCjxMaW5rSW5mb0V4Y2VsIHhtbG5zOnhzaT0iaHR0cDovL3d3dy53My5vcmcvMjAwMS9YTUxTY2hlbWEtaW5zdGFuY2UiIHhtbG5zOnhzZD0iaHR0cDovL3d3dy53My5vcmcvMjAwMS9YTUxTY2hlbWEiPg0KICA8TGlua0luZm9Db3JlPg0KICAgIDxMaW5rSWQ+MTE4MzwvTGlua0lkPg0KICAgIDxJbmZsb3dWYWw+MjgwPC9JbmZsb3dWYWw+DQogICAgPERpc3BWYWw+MjgwIDwvRGlzcFZhbD4NCiAgICA8TGFzdFVwZFRpbWU+MjAyNS8xMC8yOSAxMDoyNjozNjwvTGFzdFVwZFRpbWU+DQogICAgPFdvcmtzaGVldE5NPkNG44CQSUZSU+OAkSA8L1dvcmtzaGVldE5NPg0KICAgIDxMaW5rQ2VsbEFkZHJlc3NBMT5SMTE8L0xpbmtDZWxsQWRkcmVzc0ExPg0KICAgIDxMaW5rQ2VsbEFkZHJlc3NSMUMxPlIxMU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Dg2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Y8L0l0ZW1JZD4NCiAgICA8RGlzcEl0ZW1JZD5LNjEwMTA2MDA8L0Rpc3BJdGVtSWQ+DQogICAgPENvbElkPlIzMDEwMDAwMCM8L0NvbElkPg0KICAgIDxUZW1BeGlzVHlwPjEwMDAwMDwvVGVtQXhpc1R5cD4NCiAgICA8TWVudU5tPumAo+e1kENG6KiI566X5pu4PC9NZW51Tm0+DQogICAgPEl0ZW1ObT7lm7rlrpros4fnlKPpmaTlo7LljbTmkI3nm4oo4paz44Gv55uKKTwvSXRlbU5tPg0KICAgIDxDb2xObT7lvZPmnJ/ph5HpoY08L0NvbE5tPg0KICAgIDxPcmlnaW5hbFZhbD4yODAsNTAwLDAwMDwvT3JpZ2luYWxWYWw+DQogICAgPExhc3ROdW1WYWw+MjgwPC9MYXN0TnVtVmFsPg0KICAgIDxSYXdMaW5rVmFsPjI4MD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4" Error="">PD94bWwgdmVyc2lvbj0iMS4wIiBlbmNvZGluZz0idXRmLTgiPz4NCjxMaW5rSW5mb0V4Y2VsIHhtbG5zOnhzaT0iaHR0cDovL3d3dy53My5vcmcvMjAwMS9YTUxTY2hlbWEtaW5zdGFuY2UiIHhtbG5zOnhzZD0iaHR0cDovL3d3dy53My5vcmcvMjAwMS9YTUxTY2hlbWEiPg0KICA8TGlua0luZm9Db3JlPg0KICAgIDxMaW5rSWQ+MTE4NDwvTGlua0lkPg0KICAgIDxJbmZsb3dWYWw+Niw3NjM8L0luZmxvd1ZhbD4NCiAgICA8RGlzcFZhbD42LDc2MyA8L0Rpc3BWYWw+DQogICAgPExhc3RVcGRUaW1lPjIwMjUvMTAvMjkgMTA6MjY6MzY8L0xhc3RVcGRUaW1lPg0KICAgIDxXb3Jrc2hlZXROTT5DRuOAkElGUlPjgJEgPC9Xb3Jrc2hlZXROTT4NCiAgICA8TGlua0NlbGxBZGRyZXNzQTE+UjEyPC9MaW5rQ2VsbEFkZHJlc3NBMT4NCiAgICA8TGlua0NlbGxBZGRyZXNzUjFDMT5SMTJ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A4N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3PC9JdGVtSWQ+DQogICAgPERpc3BJdGVtSWQ+SzYxMDEwNzAwPC9EaXNwSXRlbUlkPg0KICAgIDxDb2xJZD5SMzAxMDAwMDAjPC9Db2xJZD4NCiAgICA8VGVtQXhpc1R5cD4xMDAwMDA8L1RlbUF4aXNUeXA+DQogICAgPE1lbnVObT7pgKPntZBDRuioiOeul+abuDwvTWVudU5tPg0KICAgIDxJdGVtTm0+5rOV5Lq65omA5b6X56iO6LK755SoPC9JdGVtTm0+DQogICAgPENvbE5tPuW9k+acn+mHkemhjTwvQ29sTm0+DQogICAgPE9yaWdpbmFsVmFsPjYsNzYzLDkxMiwwMDA8L09yaWdpbmFsVmFsPg0KICAgIDxMYXN0TnVtVmFsPjYsNzYzPC9MYXN0TnVtVmFsPg0KICAgIDxSYXdMaW5rVmFsPjYsNzYz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85" Error="">PD94bWwgdmVyc2lvbj0iMS4wIiBlbmNvZGluZz0idXRmLTgiPz4NCjxMaW5rSW5mb0V4Y2VsIHhtbG5zOnhzaT0iaHR0cDovL3d3dy53My5vcmcvMjAwMS9YTUxTY2hlbWEtaW5zdGFuY2UiIHhtbG5zOnhzZD0iaHR0cDovL3d3dy53My5vcmcvMjAwMS9YTUxTY2hlbWEiPg0KICA8TGlua0luZm9Db3JlPg0KICAgIDxMaW5rSWQ+MTE4NTwvTGlua0lkPg0KICAgIDxJbmZsb3dWYWw+LTQsNjMxPC9JbmZsb3dWYWw+DQogICAgPERpc3BWYWw+4payIDQsNjMxIDwvRGlzcFZhbD4NCiAgICA8TGFzdFVwZFRpbWU+MjAyNS8xMC8yOSAxMDoyNjozNjwvTGFzdFVwZFRpbWU+DQogICAgPFdvcmtzaGVldE5NPkNG44CQSUZSU+OAkSA8L1dvcmtzaGVldE5NPg0KICAgIDxMaW5rQ2VsbEFkZHJlc3NBMT5SMTM8L0xpbmtDZWxsQWRkcmVzc0ExPg0KICAgIDxMaW5rQ2VsbEFkZHJlc3NSMUMxPlIxM0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Dg4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g8L0l0ZW1JZD4NCiAgICA8RGlzcEl0ZW1JZD5LNjEwMTA4MDA8L0Rpc3BJdGVtSWQ+DQogICAgPENvbElkPlIzMDEwMDAwMCM8L0NvbElkPg0KICAgIDxUZW1BeGlzVHlwPjEwMDAwMDwvVGVtQXhpc1R5cD4NCiAgICA8TWVudU5tPumAo+e1kENG6KiI566X5pu4PC9NZW51Tm0+DQogICAgPEl0ZW1ObT7llrbmpa3lgrXmqKnlj4rjgbPjgZ3jga7ku5bjga7lgrXmqKnjga7lopfmuJso4paz44Gv5aKX5YqgKTwvSXRlbU5tPg0KICAgIDxDb2xObT7lvZPmnJ/ph5HpoY08L0NvbE5tPg0KICAgIDxPcmlnaW5hbFZhbD4tNCw2MzEsODg0LDAwMDwvT3JpZ2luYWxWYWw+DQogICAgPExhc3ROdW1WYWw+LTQsNjMxPC9MYXN0TnVtVmFsPg0KICAgIDxSYXdMaW5rVmFsPi00LDYzMT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6" Error="">PD94bWwgdmVyc2lvbj0iMS4wIiBlbmNvZGluZz0idXRmLTgiPz4NCjxMaW5rSW5mb0V4Y2VsIHhtbG5zOnhzaT0iaHR0cDovL3d3dy53My5vcmcvMjAwMS9YTUxTY2hlbWEtaW5zdGFuY2UiIHhtbG5zOnhzZD0iaHR0cDovL3d3dy53My5vcmcvMjAwMS9YTUxTY2hlbWEiPg0KICA8TGlua0luZm9Db3JlPg0KICAgIDxMaW5rSWQ+MTE4NjwvTGlua0lkPg0KICAgIDxJbmZsb3dWYWw+LTE3LDk5NTwvSW5mbG93VmFsPg0KICAgIDxEaXNwVmFsPuKWsiAxNyw5OTUgPC9EaXNwVmFsPg0KICAgIDxMYXN0VXBkVGltZT4yMDI1LzEwLzI5IDEwOjI2OjM2PC9MYXN0VXBkVGltZT4NCiAgICA8V29ya3NoZWV0Tk0+Q0bjgJBJRlJT44CRIDwvV29ya3NoZWV0Tk0+DQogICAgPExpbmtDZWxsQWRkcmVzc0ExPlIxNDwvTGlua0NlbGxBZGRyZXNzQTE+DQogICAgPExpbmtDZWxsQWRkcmVzc1IxQzE+UjE0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wODk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OTwvSXRlbUlkPg0KICAgIDxEaXNwSXRlbUlkPks2MTAxMDkwMDwvRGlzcEl0ZW1JZD4NCiAgICA8Q29sSWQ+UjMwMTAwMDAwIzwvQ29sSWQ+DQogICAgPFRlbUF4aXNUeXA+MTAwMDAwPC9UZW1BeGlzVHlwPg0KICAgIDxNZW51Tm0+6YCj57WQQ0boqIjnrpfmm7g8L01lbnVObT4NCiAgICA8SXRlbU5tPuajmuWNuOizh+eUo+OBruWil+a4myjilrPjga/lopfliqApPC9JdGVtTm0+DQogICAgPENvbE5tPuW9k+acn+mHkemhjTwvQ29sTm0+DQogICAgPE9yaWdpbmFsVmFsPi0xNyw5OTUsNTAwLDAwMDwvT3JpZ2luYWxWYWw+DQogICAgPExhc3ROdW1WYWw+LTE3LDk5NTwvTGFzdE51bVZhbD4NCiAgICA8UmF3TGlua1ZhbD4tMTcsOTk1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87" Error="">PD94bWwgdmVyc2lvbj0iMS4wIiBlbmNvZGluZz0idXRmLTgiPz4NCjxMaW5rSW5mb0V4Y2VsIHhtbG5zOnhzaT0iaHR0cDovL3d3dy53My5vcmcvMjAwMS9YTUxTY2hlbWEtaW5zdGFuY2UiIHhtbG5zOnhzZD0iaHR0cDovL3d3dy53My5vcmcvMjAwMS9YTUxTY2hlbWEiPg0KICA8TGlua0luZm9Db3JlPg0KICAgIDxMaW5rSWQ+MTE4NzwvTGlua0lkPg0KICAgIDxJbmZsb3dWYWw+MTMsODg5PC9JbmZsb3dWYWw+DQogICAgPERpc3BWYWw+MTMsODg5IDwvRGlzcFZhbD4NCiAgICA8TGFzdFVwZFRpbWU+MjAyNS8xMC8yOSAxMDoyNjozNjwvTGFzdFVwZFRpbWU+DQogICAgPFdvcmtzaGVldE5NPkNG44CQSUZSU+OAkSA8L1dvcmtzaGVldE5NPg0KICAgIDxMaW5rQ2VsbEFkZHJlc3NBMT5SMTU8L0xpbmtDZWxsQWRkcmVzc0ExPg0KICAgIDxMaW5rQ2VsbEFkZHJlc3NSMUMxPlIxNU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Dkw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A8L0l0ZW1JZD4NCiAgICA8RGlzcEl0ZW1JZD5LNjEwMTEwMDA8L0Rpc3BJdGVtSWQ+DQogICAgPENvbElkPlIzMDEwMDAwMCM8L0NvbElkPg0KICAgIDxUZW1BeGlzVHlwPjEwMDAwMDwvVGVtQXhpc1R5cD4NCiAgICA8TWVudU5tPumAo+e1kENG6KiI566X5pu4PC9NZW51Tm0+DQogICAgPEl0ZW1ObT7llrbmpa3lgrXli5nlj4rjgbPjgZ3jga7ku5bjga7lgrXli5njga7lopfmuJso4paz44Gv5rib5bCRKTwvSXRlbU5tPg0KICAgIDxDb2xObT7lvZPmnJ/ph5HpoY08L0NvbE5tPg0KICAgIDxPcmlnaW5hbFZhbD4xMyw4ODksNDU0LDAwMDwvT3JpZ2luYWxWYWw+DQogICAgPExhc3ROdW1WYWw+MTMsODg5PC9MYXN0TnVtVmFsPg0KICAgIDxSYXdMaW5rVmFsPjEzLDg4OT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8" Error="">PD94bWwgdmVyc2lvbj0iMS4wIiBlbmNvZGluZz0idXRmLTgiPz4NCjxMaW5rSW5mb0V4Y2VsIHhtbG5zOnhzaT0iaHR0cDovL3d3dy53My5vcmcvMjAwMS9YTUxTY2hlbWEtaW5zdGFuY2UiIHhtbG5zOnhzZD0iaHR0cDovL3d3dy53My5vcmcvMjAwMS9YTUxTY2hlbWEiPg0KICA8TGlua0luZm9Db3JlPg0KICAgIDxMaW5rSWQ+MTE4ODwvTGlua0lkPg0KICAgIDxJbmZsb3dWYWw+LTE3LDgzMTwvSW5mbG93VmFsPg0KICAgIDxEaXNwVmFsPuKWsiAxNyw4MzEgPC9EaXNwVmFsPg0KICAgIDxMYXN0VXBkVGltZT4yMDI1LzEwLzI5IDEwOjI2OjM2PC9MYXN0VXBkVGltZT4NCiAgICA8V29ya3NoZWV0Tk0+Q0bjgJBJRlJT44CRIDwvV29ya3NoZWV0Tk0+DQogICAgPExpbmtDZWxsQWRkcmVzc0ExPlIxNjwvTGlua0NlbGxBZGRyZXNzQTE+DQogICAgPExpbmtDZWxsQWRkcmVzc1IxQzE+UjE2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wOTE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MTwvSXRlbUlkPg0KICAgIDxEaXNwSXRlbUlkPks2MTAxMTEwMDwvRGlzcEl0ZW1JZD4NCiAgICA8Q29sSWQ+UjMwMTAwMDAwIzwvQ29sSWQ+DQogICAgPFRlbUF4aXNUeXA+MTAwMDAwPC9UZW1BeGlzVHlwPg0KICAgIDxNZW51Tm0+6YCj57WQQ0boqIjnrpfmm7g8L01lbnVObT4NCiAgICA8SXRlbU5tPuOBneOBruS7luOBruizh+eUo+WPiuOBs+iyoOWCteOBruWil+a4mzwvSXRlbU5tPg0KICAgIDxDb2xObT7lvZPmnJ/ph5HpoY08L0NvbE5tPg0KICAgIDxPcmlnaW5hbFZhbD4tMTcsODMxLDQ2MiwwMDA8L09yaWdpbmFsVmFsPg0KICAgIDxMYXN0TnVtVmFsPi0xNyw4MzE8L0xhc3ROdW1WYWw+DQogICAgPFJhd0xpbmtWYWw+LTE3LDgzMT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9" Error="">PD94bWwgdmVyc2lvbj0iMS4wIiBlbmNvZGluZz0idXRmLTgiPz4NCjxMaW5rSW5mb0V4Y2VsIHhtbG5zOnhzaT0iaHR0cDovL3d3dy53My5vcmcvMjAwMS9YTUxTY2hlbWEtaW5zdGFuY2UiIHhtbG5zOnhzZD0iaHR0cDovL3d3dy53My5vcmcvMjAwMS9YTUxTY2hlbWEiPg0KICA8TGlua0luZm9Db3JlPg0KICAgIDxMaW5rSWQ+MTE4OTwvTGlua0lkPg0KICAgIDxJbmZsb3dWYWw+LTQ3NjwvSW5mbG93VmFsPg0KICAgIDxEaXNwVmFsPuKWsiA0NzYgPC9EaXNwVmFsPg0KICAgIDxMYXN0VXBkVGltZT4yMDI1LzEwLzI5IDEwOjI2OjM2PC9MYXN0VXBkVGltZT4NCiAgICA8V29ya3NoZWV0Tk0+Q0bjgJBJRlJT44CRIDwvV29ya3NoZWV0Tk0+DQogICAgPExpbmtDZWxsQWRkcmVzc0ExPlIxNzwvTGlua0NlbGxBZGRyZXNzQTE+DQogICAgPExpbmtDZWxsQWRkcmVzc1IxQzE+UjE3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wOTI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MjwvSXRlbUlkPg0KICAgIDxEaXNwSXRlbUlkPks2MTAxMjAwMDwvRGlzcEl0ZW1JZD4NCiAgICA8Q29sSWQ+UjMwMTAwMDAwIzwvQ29sSWQ+DQogICAgPFRlbUF4aXNUeXA+MTAwMDAwPC9UZW1BeGlzVHlwPg0KICAgIDxNZW51Tm0+6YCj57WQQ0boqIjnrpfmm7g8L01lbnVObT4NCiAgICA8SXRlbU5tPumAgOiBt+e1puS7mOOBq+S/guOCi+iyoOWCteOBruWil+a4myjilrPjga/muJvlsJEpPC9JdGVtTm0+DQogICAgPENvbE5tPuW9k+acn+mHkemhjTwvQ29sTm0+DQogICAgPE9yaWdpbmFsVmFsPi00NzYsNzAzLDAwMDwvT3JpZ2luYWxWYWw+DQogICAgPExhc3ROdW1WYWw+LTQ3NjwvTGFzdE51bVZhbD4NCiAgICA8UmF3TGlua1ZhbD4tNDc2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90" Error="">PD94bWwgdmVyc2lvbj0iMS4wIiBlbmNvZGluZz0idXRmLTgiPz4NCjxMaW5rSW5mb0V4Y2VsIHhtbG5zOnhzaT0iaHR0cDovL3d3dy53My5vcmcvMjAwMS9YTUxTY2hlbWEtaW5zdGFuY2UiIHhtbG5zOnhzZD0iaHR0cDovL3d3dy53My5vcmcvMjAwMS9YTUxTY2hlbWEiPg0KICA8TGlua0luZm9Db3JlPg0KICAgIDxMaW5rSWQ+MTE5MDwvTGlua0lkPg0KICAgIDxJbmZsb3dWYWw+LTYsNTAxPC9JbmZsb3dWYWw+DQogICAgPERpc3BWYWw+4payIDYsNTAxIDwvRGlzcFZhbD4NCiAgICA8TGFzdFVwZFRpbWU+MjAyNS8xMC8yOSAxMDoyNjozNjwvTGFzdFVwZFRpbWU+DQogICAgPFdvcmtzaGVldE5NPkNG44CQSUZSU+OAkSA8L1dvcmtzaGVldE5NPg0KICAgIDxMaW5rQ2VsbEFkZHJlc3NBMT5SMTg8L0xpbmtDZWxsQWRkcmVzc0ExPg0KICAgIDxMaW5rQ2VsbEFkZHJlc3NSMUMxPlIxOE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NjEwMUE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TAxQTAwMCM8L0l0ZW1JZD4NCiAgICA8RGlzcEl0ZW1JZD5LNjEwMUEwMDAwPC9EaXNwSXRlbUlkPg0KICAgIDxDb2xJZD5SMzAxMDAwMDAjPC9Db2xJZD4NCiAgICA8VGVtQXhpc1R5cD4xMDAwMDA8L1RlbUF4aXNUeXA+DQogICAgPE1lbnVObT7pgKPntZBDRuioiOeul+abuDwvTWVudU5tPg0KICAgIDxJdGVtTm0+44Gd44Gu5LuWPC9JdGVtTm0+DQogICAgPENvbE5tPuW9k+acn+mHkemhjTwvQ29sTm0+DQogICAgPE9yaWdpbmFsVmFsPi02LDUwMSwzMDAsMDAwPC9PcmlnaW5hbFZhbD4NCiAgICA8TGFzdE51bVZhbD4tNiw1MDE8L0xhc3ROdW1WYWw+DQogICAgPFJhd0xpbmtWYWw+LTYsNTAx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91" Error="">PD94bWwgdmVyc2lvbj0iMS4wIiBlbmNvZGluZz0idXRmLTgiPz4NCjxMaW5rSW5mb0V4Y2VsIHhtbG5zOnhzaT0iaHR0cDovL3d3dy53My5vcmcvMjAwMS9YTUxTY2hlbWEtaW5zdGFuY2UiIHhtbG5zOnhzZD0iaHR0cDovL3d3dy53My5vcmcvMjAwMS9YTUxTY2hlbWEiPg0KICA8TGlua0luZm9Db3JlPg0KICAgIDxMaW5rSWQ+MTE5MTwvTGlua0lkPg0KICAgIDxJbmZsb3dWYWw+MjYsNjc1PC9JbmZsb3dWYWw+DQogICAgPERpc3BWYWw+MjYsNjc1IDwvRGlzcFZhbD4NCiAgICA8TGFzdFVwZFRpbWU+MjAyNS8xMC8yOSAxMDoyNjozNjwvTGFzdFVwZFRpbWU+DQogICAgPFdvcmtzaGVldE5NPkNG44CQSUZSU+OAkSA8L1dvcmtzaGVldE5NPg0KICAgIDxMaW5rQ2VsbEFkZHJlc3NBMT5SMTk8L0xpbmtDZWxsQWRkcmVzc0ExPg0KICAgIDxMaW5rQ2VsbEFkZHJlc3NSMUMxPlIxOU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NjEwMVo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TAxWjAwMCM8L0l0ZW1JZD4NCiAgICA8RGlzcEl0ZW1JZD5LNjEwMVowMDAwPC9EaXNwSXRlbUlkPg0KICAgIDxDb2xJZD5SMzAxMDAwMDAjPC9Db2xJZD4NCiAgICA8VGVtQXhpc1R5cD4xMDAwMDA8L1RlbUF4aXNUeXA+DQogICAgPE1lbnVObT7pgKPntZBDRuioiOeul+abuDwvTWVudU5tPg0KICAgIDxJdGVtTm0+5bCP6KiIPC9JdGVtTm0+DQogICAgPENvbE5tPuW9k+acn+mHkemhjTwvQ29sTm0+DQogICAgPE9yaWdpbmFsVmFsPjI2LDY3NSw1ODYsMDAwPC9PcmlnaW5hbFZhbD4NCiAgICA8TGFzdE51bVZhbD4yNiw2NzU8L0xhc3ROdW1WYWw+DQogICAgPFJhd0xpbmtWYWw+MjYsNjc1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92" Error="">PD94bWwgdmVyc2lvbj0iMS4wIiBlbmNvZGluZz0idXRmLTgiPz4NCjxMaW5rSW5mb0V4Y2VsIHhtbG5zOnhzaT0iaHR0cDovL3d3dy53My5vcmcvMjAwMS9YTUxTY2hlbWEtaW5zdGFuY2UiIHhtbG5zOnhzZD0iaHR0cDovL3d3dy53My5vcmcvMjAwMS9YTUxTY2hlbWEiPg0KICA8TGlua0luZm9Db3JlPg0KICAgIDxMaW5rSWQ+MTE5MjwvTGlua0lkPg0KICAgIDxJbmZsb3dWYWw+NCw3MjM8L0luZmxvd1ZhbD4NCiAgICA8RGlzcFZhbD40LDcyMyA8L0Rpc3BWYWw+DQogICAgPExhc3RVcGRUaW1lPjIwMjUvMTAvMjkgMTA6MjY6MzY8L0xhc3RVcGRUaW1lPg0KICAgIDxXb3Jrc2hlZXROTT5DRuOAkElGUlPjgJEgPC9Xb3Jrc2hlZXROTT4NCiAgICA8TGlua0NlbGxBZGRyZXNzQTE+UjIwPC9MaW5rQ2VsbEFkZHJlc3NBMT4NCiAgICA8TGlua0NlbGxBZGRyZXNzUjFDMT5SMjB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A5M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zPC9JdGVtSWQ+DQogICAgPERpc3BJdGVtSWQ+SzYxMDIwMTAwPC9EaXNwSXRlbUlkPg0KICAgIDxDb2xJZD5SMzAxMDAwMDAjPC9Db2xJZD4NCiAgICA8VGVtQXhpc1R5cD4xMDAwMDA8L1RlbUF4aXNUeXA+DQogICAgPE1lbnVObT7pgKPntZBDRuioiOeul+abuDwvTWVudU5tPg0KICAgIDxJdGVtTm0+5Yip5oGv44Gu5Y+X5Y+W6aGNPC9JdGVtTm0+DQogICAgPENvbE5tPuW9k+acn+mHkemhjTwvQ29sTm0+DQogICAgPE9yaWdpbmFsVmFsPjQsNzIzLDU2NywwMDA8L09yaWdpbmFsVmFsPg0KICAgIDxMYXN0TnVtVmFsPjQsNzIzPC9MYXN0TnVtVmFsPg0KICAgIDxSYXdMaW5rVmFsPjQsNzIz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93" Error="">PD94bWwgdmVyc2lvbj0iMS4wIiBlbmNvZGluZz0idXRmLTgiPz4NCjxMaW5rSW5mb0V4Y2VsIHhtbG5zOnhzaT0iaHR0cDovL3d3dy53My5vcmcvMjAwMS9YTUxTY2hlbWEtaW5zdGFuY2UiIHhtbG5zOnhzZD0iaHR0cDovL3d3dy53My5vcmcvMjAwMS9YTUxTY2hlbWEiPg0KICA8TGlua0luZm9Db3JlPg0KICAgIDxMaW5rSWQ+MTE5MzwvTGlua0lkPg0KICAgIDxJbmZsb3dWYWw+MjQsMjYwPC9JbmZsb3dWYWw+DQogICAgPERpc3BWYWw+MjQsMjYwIDwvRGlzcFZhbD4NCiAgICA8TGFzdFVwZFRpbWU+MjAyNS8xMC8yOSAxMDoyNjozNjwvTGFzdFVwZFRpbWU+DQogICAgPFdvcmtzaGVldE5NPkNG44CQSUZSU+OAkSA8L1dvcmtzaGVldE5NPg0KICAgIDxMaW5rQ2VsbEFkZHJlc3NBMT5SMjE8L0xpbmtDZWxsQWRkcmVzc0ExPg0KICAgIDxMaW5rQ2VsbEFkZHJlc3NSMUMxPlIyMU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Dk0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Q8L0l0ZW1JZD4NCiAgICA8RGlzcEl0ZW1JZD5LNjEwMjAyMDA8L0Rpc3BJdGVtSWQ+DQogICAgPENvbElkPlIzMDEwMDAwMCM8L0NvbElkPg0KICAgIDxUZW1BeGlzVHlwPjEwMDAwMDwvVGVtQXhpc1R5cD4NCiAgICA8TWVudU5tPumAo+e1kENG6KiI566X5pu4PC9NZW51Tm0+DQogICAgPEl0ZW1ObT7phY3lvZPph5Hjga7lj5flj5bpoY08L0l0ZW1ObT4NCiAgICA8Q29sTm0+5b2T5pyf6YeR6aGNPC9Db2xObT4NCiAgICA8T3JpZ2luYWxWYWw+MjQsMjYwLDcxMiwwMDA8L09yaWdpbmFsVmFsPg0KICAgIDxMYXN0TnVtVmFsPjI0LDI2MDwvTGFzdE51bVZhbD4NCiAgICA8UmF3TGlua1ZhbD4yNCwyNjA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94" Error="">PD94bWwgdmVyc2lvbj0iMS4wIiBlbmNvZGluZz0idXRmLTgiPz4NCjxMaW5rSW5mb0V4Y2VsIHhtbG5zOnhzaT0iaHR0cDovL3d3dy53My5vcmcvMjAwMS9YTUxTY2hlbWEtaW5zdGFuY2UiIHhtbG5zOnhzZD0iaHR0cDovL3d3dy53My5vcmcvMjAwMS9YTUxTY2hlbWEiPg0KICA8TGlua0luZm9Db3JlPg0KICAgIDxMaW5rSWQ+MTE5NDwvTGlua0lkPg0KICAgIDxJbmZsb3dWYWw+LTE0LDEwOTwvSW5mbG93VmFsPg0KICAgIDxEaXNwVmFsPuKWsiAxNCwxMDkgPC9EaXNwVmFsPg0KICAgIDxMYXN0VXBkVGltZT4yMDI1LzEwLzI5IDEwOjI2OjM2PC9MYXN0VXBkVGltZT4NCiAgICA8V29ya3NoZWV0Tk0+Q0bjgJBJRlJT44CRIDwvV29ya3NoZWV0Tk0+DQogICAgPExpbmtDZWxsQWRkcmVzc0ExPlIyMjwvTGlua0NlbGxBZGRyZXNzQTE+DQogICAgPExpbmtDZWxsQWRkcmVzc1IxQzE+UjIy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wOTU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NTwvSXRlbUlkPg0KICAgIDxEaXNwSXRlbUlkPks2MTAyMDMwMDwvRGlzcEl0ZW1JZD4NCiAgICA8Q29sSWQ+UjMwMTAwMDAwIzwvQ29sSWQ+DQogICAgPFRlbUF4aXNUeXA+MTAwMDAwPC9UZW1BeGlzVHlwPg0KICAgIDxNZW51Tm0+6YCj57WQQ0boqIjnrpfmm7g8L01lbnVObT4NCiAgICA8SXRlbU5tPuWIqeaBr+OBruaUr+aJlemhjTwvSXRlbU5tPg0KICAgIDxDb2xObT7lvZPmnJ/ph5HpoY08L0NvbE5tPg0KICAgIDxPcmlnaW5hbFZhbD4tMTQsMTA5LDk2NSwwMDA8L09yaWdpbmFsVmFsPg0KICAgIDxMYXN0TnVtVmFsPi0xNCwxMDk8L0xhc3ROdW1WYWw+DQogICAgPFJhd0xpbmtWYWw+LTE0LDEwOT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95" Error="">PD94bWwgdmVyc2lvbj0iMS4wIiBlbmNvZGluZz0idXRmLTgiPz4NCjxMaW5rSW5mb0V4Y2VsIHhtbG5zOnhzaT0iaHR0cDovL3d3dy53My5vcmcvMjAwMS9YTUxTY2hlbWEtaW5zdGFuY2UiIHhtbG5zOnhzZD0iaHR0cDovL3d3dy53My5vcmcvMjAwMS9YTUxTY2hlbWEiPg0KICA8TGlua0luZm9Db3JlPg0KICAgIDxMaW5rSWQ+MTE5NTwvTGlua0lkPg0KICAgIDxJbmZsb3dWYWw+LTEwLDIwOTwvSW5mbG93VmFsPg0KICAgIDxEaXNwVmFsPuKWsiAxMCwyMDkgPC9EaXNwVmFsPg0KICAgIDxMYXN0VXBkVGltZT4yMDI1LzEwLzI5IDEwOjI2OjM2PC9MYXN0VXBkVGltZT4NCiAgICA8V29ya3NoZWV0Tk0+Q0bjgJBJRlJT44CRIDwvV29ya3NoZWV0Tk0+DQogICAgPExpbmtDZWxsQWRkcmVzc0ExPlIyMzwvTGlua0NlbGxBZGRyZXNzQTE+DQogICAgPExpbmtDZWxsQWRkcmVzc1IxQzE+UjIz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wOTY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NjwvSXRlbUlkPg0KICAgIDxEaXNwSXRlbUlkPks2MTAyMDQwMDwvRGlzcEl0ZW1JZD4NCiAgICA8Q29sSWQ+UjMwMTAwMDAwIzwvQ29sSWQ+DQogICAgPFRlbUF4aXNUeXA+MTAwMDAwPC9UZW1BeGlzVHlwPg0KICAgIDxNZW51Tm0+6YCj57WQQ0boqIjnrpfmm7g8L01lbnVObT4NCiAgICA8SXRlbU5tPuazleS6uuaJgOW+l+eojuOBruaUr+aJlemhjTwvSXRlbU5tPg0KICAgIDxDb2xObT7lvZPmnJ/ph5HpoY08L0NvbE5tPg0KICAgIDxPcmlnaW5hbFZhbD4tMTAsMjA5LDk4MSwwMDA8L09yaWdpbmFsVmFsPg0KICAgIDxMYXN0TnVtVmFsPi0xMCwyMDk8L0xhc3ROdW1WYWw+DQogICAgPFJhd0xpbmtWYWw+LTEwLDIwOT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96" Error="">PD94bWwgdmVyc2lvbj0iMS4wIiBlbmNvZGluZz0idXRmLTgiPz4NCjxMaW5rSW5mb0V4Y2VsIHhtbG5zOnhzaT0iaHR0cDovL3d3dy53My5vcmcvMjAwMS9YTUxTY2hlbWEtaW5zdGFuY2UiIHhtbG5zOnhzZD0iaHR0cDovL3d3dy53My5vcmcvMjAwMS9YTUxTY2hlbWEiPg0KICA8TGlua0luZm9Db3JlPg0KICAgIDxMaW5rSWQ+MTE5NjwvTGlua0lkPg0KICAgIDxJbmZsb3dWYWw+MzEsMzM5PC9JbmZsb3dWYWw+DQogICAgPERpc3BWYWw+MzEsMzM5IDwvRGlzcFZhbD4NCiAgICA8TGFzdFVwZFRpbWU+MjAyNS8xMC8yOSAxMDoyNjozNjwvTGFzdFVwZFRpbWU+DQogICAgPFdvcmtzaGVldE5NPkNG44CQSUZSU+OAkSA8L1dvcmtzaGVldE5NPg0KICAgIDxMaW5rQ2VsbEFkZHJlc3NBMT5SMjQ8L0xpbmtDZWxsQWRkcmVzc0ExPg0KICAgIDxMaW5rQ2VsbEFkZHJlc3NSMUMxPlIyNE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NjEwWj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TBaMDAwMCM8L0l0ZW1JZD4NCiAgICA8RGlzcEl0ZW1JZD5LNjEwWjAwMDAwPC9EaXNwSXRlbUlkPg0KICAgIDxDb2xJZD5SMzAxMDAwMDAjPC9Db2xJZD4NCiAgICA8VGVtQXhpc1R5cD4xMDAwMDA8L1RlbUF4aXNUeXA+DQogICAgPE1lbnVObT7pgKPntZBDRuioiOeul+abuDwvTWVudU5tPg0KICAgIDxJdGVtTm0+5Za25qWt5rS75YuV44Gr44KI44KL44Kt44Oj44OD44K344Ol44O744OV44Ot44O8PC9JdGVtTm0+DQogICAgPENvbE5tPuW9k+acn+mHkemhjTwvQ29sTm0+DQogICAgPE9yaWdpbmFsVmFsPjMxLDMzOSw5MTksMDAwPC9PcmlnaW5hbFZhbD4NCiAgICA8TGFzdE51bVZhbD4zMSwzMzk8L0xhc3ROdW1WYWw+DQogICAgPFJhd0xpbmtWYWw+MzEsMzM5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97" Error="">PD94bWwgdmVyc2lvbj0iMS4wIiBlbmNvZGluZz0idXRmLTgiPz4NCjxMaW5rSW5mb0V4Y2VsIHhtbG5zOnhzaT0iaHR0cDovL3d3dy53My5vcmcvMjAwMS9YTUxTY2hlbWEtaW5zdGFuY2UiIHhtbG5zOnhzZD0iaHR0cDovL3d3dy53My5vcmcvMjAwMS9YTUxTY2hlbWEiPg0KICA8TGlua0luZm9Db3JlPg0KICAgIDxMaW5rSWQ+MTE5NzwvTGlua0lkPg0KICAgIDxJbmZsb3dWYWw+LTIxLDU2MzwvSW5mbG93VmFsPg0KICAgIDxEaXNwVmFsPuKWsiAyMSw1NjMgPC9EaXNwVmFsPg0KICAgIDxMYXN0VXBkVGltZT4yMDI1LzEwLzI5IDEwOjI2OjM2PC9MYXN0VXBkVGltZT4NCiAgICA8V29ya3NoZWV0Tk0+Q0bjgJBJRlJT44CRIDwvV29ya3NoZWV0Tk0+DQogICAgPExpbmtDZWxsQWRkcmVzc0ExPlIyNjwvTGlua0NlbGxBZGRyZXNzQTE+DQogICAgPExpbmtDZWxsQWRkcmVzc1IxQzE+UjI2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wOTc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NzwvSXRlbUlkPg0KICAgIDxEaXNwSXRlbUlkPks2MjAwMTAwMDwvRGlzcEl0ZW1JZD4NCiAgICA8Q29sSWQ+UjMwMTAwMDAwIzwvQ29sSWQ+DQogICAgPFRlbUF4aXNUeXA+MTAwMDAwPC9UZW1BeGlzVHlwPg0KICAgIDxNZW51Tm0+6YCj57WQQ0boqIjnrpfmm7g8L01lbnVObT4NCiAgICA8SXRlbU5tPuacieW9ouWbuuWumuizh+eUo+OBruWPluW+l+OBq+OCiOOCi+aUr+WHujwvSXRlbU5tPg0KICAgIDxDb2xObT7lvZPmnJ/ph5HpoY08L0NvbE5tPg0KICAgIDxPcmlnaW5hbFZhbD4tMjEsNTYzLDg4MCwwMDA8L09yaWdpbmFsVmFsPg0KICAgIDxMYXN0TnVtVmFsPi0yMSw1NjM8L0xhc3ROdW1WYWw+DQogICAgPFJhd0xpbmtWYWw+LTIxLDU2Mz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98" Error="">PD94bWwgdmVyc2lvbj0iMS4wIiBlbmNvZGluZz0idXRmLTgiPz4NCjxMaW5rSW5mb0V4Y2VsIHhtbG5zOnhzaT0iaHR0cDovL3d3dy53My5vcmcvMjAwMS9YTUxTY2hlbWEtaW5zdGFuY2UiIHhtbG5zOnhzZD0iaHR0cDovL3d3dy53My5vcmcvMjAwMS9YTUxTY2hlbWEiPg0KICA8TGlua0luZm9Db3JlPg0KICAgIDxMaW5rSWQ+MTE5ODwvTGlua0lkPg0KICAgIDxJbmZsb3dWYWw+NDI3PC9JbmZsb3dWYWw+DQogICAgPERpc3BWYWw+NDI3IDwvRGlzcFZhbD4NCiAgICA8TGFzdFVwZFRpbWU+MjAyNS8xMC8yOSAxMDoyNjozNjwvTGFzdFVwZFRpbWU+DQogICAgPFdvcmtzaGVldE5NPkNG44CQSUZSU+OAkSA8L1dvcmtzaGVldE5NPg0KICAgIDxMaW5rQ2VsbEFkZHJlc3NBMT5SMjc8L0xpbmtDZWxsQWRkcmVzc0ExPg0KICAgIDxMaW5rQ2VsbEFkZHJlc3NSMUMxPlIyN0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Dk4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g8L0l0ZW1JZD4NCiAgICA8RGlzcEl0ZW1JZD5LNjIwMDIwMDA8L0Rpc3BJdGVtSWQ+DQogICAgPENvbElkPlIzMDEwMDAwMCM8L0NvbElkPg0KICAgIDxUZW1BeGlzVHlwPjEwMDAwMDwvVGVtQXhpc1R5cD4NCiAgICA8TWVudU5tPumAo+e1kENG6KiI566X5pu4PC9NZW51Tm0+DQogICAgPEl0ZW1ObT7mnInlvaLlm7rlrpros4fnlKPjga7lo7LljbTjgavjgojjgovlj47lhaU8L0l0ZW1ObT4NCiAgICA8Q29sTm0+5b2T5pyf6YeR6aGNPC9Db2xObT4NCiAgICA8T3JpZ2luYWxWYWw+NDI3LDA1OCwwMDA8L09yaWdpbmFsVmFsPg0KICAgIDxMYXN0TnVtVmFsPjQyNzwvTGFzdE51bVZhbD4NCiAgICA8UmF3TGlua1ZhbD40Mjc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99" Error="">PD94bWwgdmVyc2lvbj0iMS4wIiBlbmNvZGluZz0idXRmLTgiPz4NCjxMaW5rSW5mb0V4Y2VsIHhtbG5zOnhzaT0iaHR0cDovL3d3dy53My5vcmcvMjAwMS9YTUxTY2hlbWEtaW5zdGFuY2UiIHhtbG5zOnhzZD0iaHR0cDovL3d3dy53My5vcmcvMjAwMS9YTUxTY2hlbWEiPg0KICA8TGlua0luZm9Db3JlPg0KICAgIDxMaW5rSWQ+MTE5OTwvTGlua0lkPg0KICAgIDxJbmZsb3dWYWw+LTIsNzUzPC9JbmZsb3dWYWw+DQogICAgPERpc3BWYWw+4payIDIsNzUzIDwvRGlzcFZhbD4NCiAgICA8TGFzdFVwZFRpbWU+MjAyNS8xMC8yOSAxMDoyNjozNjwvTGFzdFVwZFRpbWU+DQogICAgPFdvcmtzaGVldE5NPkNG44CQSUZSU+OAkSA8L1dvcmtzaGVldE5NPg0KICAgIDxMaW5rQ2VsbEFkZHJlc3NBMT5SMjg8L0xpbmtDZWxsQWRkcmVzc0ExPg0KICAgIDxMaW5rQ2VsbEFkZHJlc3NSMUMxPlIyOE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Dk5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k8L0l0ZW1JZD4NCiAgICA8RGlzcEl0ZW1JZD5LNjIwMDMwMDA8L0Rpc3BJdGVtSWQ+DQogICAgPENvbElkPlIzMDEwMDAwMCM8L0NvbElkPg0KICAgIDxUZW1BeGlzVHlwPjEwMDAwMDwvVGVtQXhpc1R5cD4NCiAgICA8TWVudU5tPumAo+e1kENG6KiI566X5pu4PC9NZW51Tm0+DQogICAgPEl0ZW1ObT7nhKHlvaLos4fnlKPjga7lj5blvpfjgavjgojjgovmlK/lh7o8L0l0ZW1ObT4NCiAgICA8Q29sTm0+5b2T5pyf6YeR6aGNPC9Db2xObT4NCiAgICA8T3JpZ2luYWxWYWw+LTIsNzUzLDU0NiwwMDA8L09yaWdpbmFsVmFsPg0KICAgIDxMYXN0TnVtVmFsPi0yLDc1MzwvTGFzdE51bVZhbD4NCiAgICA8UmF3TGlua1ZhbD4tMiw3NTM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00" Error="">PD94bWwgdmVyc2lvbj0iMS4wIiBlbmNvZGluZz0idXRmLTgiPz4NCjxMaW5rSW5mb0V4Y2VsIHhtbG5zOnhzaT0iaHR0cDovL3d3dy53My5vcmcvMjAwMS9YTUxTY2hlbWEtaW5zdGFuY2UiIHhtbG5zOnhzZD0iaHR0cDovL3d3dy53My5vcmcvMjAwMS9YTUxTY2hlbWEiPg0KICA8TGlua0luZm9Db3JlPg0KICAgIDxMaW5rSWQ+MTIwMDwvTGlua0lkPg0KICAgIDxJbmZsb3dWYWw+LTEsMzgzPC9JbmZsb3dWYWw+DQogICAgPERpc3BWYWw+4payIDEsMzgzIDwvRGlzcFZhbD4NCiAgICA8TGFzdFVwZFRpbWU+MjAyNS8xMC8yOSAxMDoyNjozNjwvTGFzdFVwZFRpbWU+DQogICAgPFdvcmtzaGVldE5NPkNG44CQSUZSU+OAkSA8L1dvcmtzaGVldE5NPg0KICAgIDxMaW5rQ2VsbEFkZHJlc3NBMT5SMjk8L0xpbmtDZWxsQWRkcmVzc0ExPg0KICAgIDxMaW5rQ2VsbEFkZHJlc3NSMUMxPlIyOU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TAw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A8L0l0ZW1JZD4NCiAgICA8RGlzcEl0ZW1JZD5LNjIwMDQwMDA8L0Rpc3BJdGVtSWQ+DQogICAgPENvbElkPlIzMDEwMDAwMCM8L0NvbElkPg0KICAgIDxUZW1BeGlzVHlwPjEwMDAwMDwvVGVtQXhpc1R5cD4NCiAgICA8TWVudU5tPumAo+e1kENG6KiI566X5pu4PC9NZW51Tm0+DQogICAgPEl0ZW1ObT7nn63mnJ/osrjku5jph5Hjga7lopfmuJso4paz44Gv5aKX5YqgKTwvSXRlbU5tPg0KICAgIDxDb2xObT7lvZPmnJ/ph5HpoY08L0NvbE5tPg0KICAgIDxPcmlnaW5hbFZhbD4tMSwzODMsOTgzLDAwMDwvT3JpZ2luYWxWYWw+DQogICAgPExhc3ROdW1WYWw+LTEsMzgzPC9MYXN0TnVtVmFsPg0KICAgIDxSYXdMaW5rVmFsPi0xLDM4Mz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01" Error="">PD94bWwgdmVyc2lvbj0iMS4wIiBlbmNvZGluZz0idXRmLTgiPz4NCjxMaW5rSW5mb0V4Y2VsIHhtbG5zOnhzaT0iaHR0cDovL3d3dy53My5vcmcvMjAwMS9YTUxTY2hlbWEtaW5zdGFuY2UiIHhtbG5zOnhzZD0iaHR0cDovL3d3dy53My5vcmcvMjAwMS9YTUxTY2hlbWEiPg0KICA8TGlua0luZm9Db3JlPg0KICAgIDxMaW5rSWQ+MTIwMTwvTGlua0lkPg0KICAgIDxJbmZsb3dWYWw+LTQ2NzwvSW5mbG93VmFsPg0KICAgIDxEaXNwVmFsPuKWsiA0NjcgPC9EaXNwVmFsPg0KICAgIDxMYXN0VXBkVGltZT4yMDI1LzEwLzI5IDEwOjI2OjM2PC9MYXN0VXBkVGltZT4NCiAgICA8V29ya3NoZWV0Tk0+Q0bjgJBJRlJT44CRIDwvV29ya3NoZWV0Tk0+DQogICAgPExpbmtDZWxsQWRkcmVzc0ExPlIzMDwvTGlua0NlbGxBZGRyZXNzQTE+DQogICAgPExpbmtDZWxsQWRkcmVzc1IxQzE+UjMw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xMDE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MTwvSXRlbUlkPg0KICAgIDxEaXNwSXRlbUlkPks2MjAwNTAwMDwvRGlzcEl0ZW1JZD4NCiAgICA8Q29sSWQ+UjMwMTAwMDAwIzwvQ29sSWQ+DQogICAgPFRlbUF4aXNUeXA+MTAwMDAwPC9UZW1BeGlzVHlwPg0KICAgIDxNZW51Tm0+6YCj57WQQ0boqIjnrpfmm7g8L01lbnVObT4NCiAgICA8SXRlbU5tPumVt+acn+iyuOS7mOOBkeOBq+OCiOOCi+aUr+WHujwvSXRlbU5tPg0KICAgIDxDb2xObT7lvZPmnJ/ph5HpoY08L0NvbE5tPg0KICAgIDxPcmlnaW5hbFZhbD4tNDY3LDcyMywwMDA8L09yaWdpbmFsVmFsPg0KICAgIDxMYXN0TnVtVmFsPi00Njc8L0xhc3ROdW1WYWw+DQogICAgPFJhd0xpbmtWYWw+LTQ2Nz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02" Error="">PD94bWwgdmVyc2lvbj0iMS4wIiBlbmNvZGluZz0idXRmLTgiPz4NCjxMaW5rSW5mb0V4Y2VsIHhtbG5zOnhzaT0iaHR0cDovL3d3dy53My5vcmcvMjAwMS9YTUxTY2hlbWEtaW5zdGFuY2UiIHhtbG5zOnhzZD0iaHR0cDovL3d3dy53My5vcmcvMjAwMS9YTUxTY2hlbWEiPg0KICA8TGlua0luZm9Db3JlPg0KICAgIDxMaW5rSWQ+MTIwMjwvTGlua0lkPg0KICAgIDxJbmZsb3dWYWw+MSwwNjU8L0luZmxvd1ZhbD4NCiAgICA8RGlzcFZhbD4xLDA2NSA8L0Rpc3BWYWw+DQogICAgPExhc3RVcGRUaW1lPjIwMjUvMTAvMjkgMTA6MjY6MzY8L0xhc3RVcGRUaW1lPg0KICAgIDxXb3Jrc2hlZXROTT5DRuOAkElGUlPjgJEgPC9Xb3Jrc2hlZXROTT4NCiAgICA8TGlua0NlbGxBZGRyZXNzQTE+UjMxPC9MaW5rQ2VsbEFkZHJlc3NBMT4NCiAgICA8TGlua0NlbGxBZGRyZXNzUjFDMT5SMzF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EwMi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yPC9JdGVtSWQ+DQogICAgPERpc3BJdGVtSWQ+SzYyMDA2MDAwPC9EaXNwSXRlbUlkPg0KICAgIDxDb2xJZD5SMzAxMDAwMDAjPC9Db2xJZD4NCiAgICA8VGVtQXhpc1R5cD4xMDAwMDA8L1RlbUF4aXNUeXA+DQogICAgPE1lbnVObT7pgKPntZBDRuioiOeul+abuDwvTWVudU5tPg0KICAgIDxJdGVtTm0+6ZW35pyf6LK45LuY6YeR44Gu5Zue5Y+O44Gr44KI44KL5Y+O5YWlPC9JdGVtTm0+DQogICAgPENvbE5tPuW9k+acn+mHkemhjTwvQ29sTm0+DQogICAgPE9yaWdpbmFsVmFsPjEsMDY1LDgzMywwMDA8L09yaWdpbmFsVmFsPg0KICAgIDxMYXN0TnVtVmFsPjEsMDY1PC9MYXN0TnVtVmFsPg0KICAgIDxSYXdMaW5rVmFsPjEsMDY1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03" Error="">PD94bWwgdmVyc2lvbj0iMS4wIiBlbmNvZGluZz0idXRmLTgiPz4NCjxMaW5rSW5mb0V4Y2VsIHhtbG5zOnhzaT0iaHR0cDovL3d3dy53My5vcmcvMjAwMS9YTUxTY2hlbWEtaW5zdGFuY2UiIHhtbG5zOnhzZD0iaHR0cDovL3d3dy53My5vcmcvMjAwMS9YTUxTY2hlbWEiPg0KICA8TGlua0luZm9Db3JlPg0KICAgIDxMaW5rSWQ+MTIwMzwvTGlua0lkPg0KICAgIDxJbmZsb3dWYWw+LTQ5LDA5MTwvSW5mbG93VmFsPg0KICAgIDxEaXNwVmFsPuKWsiA0OSwwOTEgPC9EaXNwVmFsPg0KICAgIDxMYXN0VXBkVGltZT4yMDI1LzEwLzI5IDEwOjI2OjM2PC9MYXN0VXBkVGltZT4NCiAgICA8V29ya3NoZWV0Tk0+Q0bjgJBJRlJT44CRIDwvV29ya3NoZWV0Tk0+DQogICAgPExpbmtDZWxsQWRkcmVzc0ExPlIzMjwvTGlua0NlbGxBZGRyZXNzQTE+DQogICAgPExpbmtDZWxsQWRkcmVzc1IxQzE+UjMy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xMD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MzwvSXRlbUlkPg0KICAgIDxEaXNwSXRlbUlkPks2MjAwNzAwMDwvRGlzcEl0ZW1JZD4NCiAgICA8Q29sSWQ+UjMwMTAwMDAwIzwvQ29sSWQ+DQogICAgPFRlbUF4aXNUeXA+MTAwMDAwPC9UZW1BeGlzVHlwPg0KICAgIDxNZW51Tm0+6YCj57WQQ0boqIjnrpfmm7g8L01lbnVObT4NCiAgICA8SXRlbU5tPuWtkOS8muekvuOBruWPluW+l+OBq+OCiOOCi+WPjuaUryjilrPjga/mlK/lh7opPC9JdGVtTm0+DQogICAgPENvbE5tPuW9k+acn+mHkemhjTwvQ29sTm0+DQogICAgPE9yaWdpbmFsVmFsPi00OSwwOTEsODU4LDAwMDwvT3JpZ2luYWxWYWw+DQogICAgPExhc3ROdW1WYWw+LTQ5LDA5MTwvTGFzdE51bVZhbD4NCiAgICA8UmF3TGlua1ZhbD4tNDksMDkx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04" Error="">PD94bWwgdmVyc2lvbj0iMS4wIiBlbmNvZGluZz0idXRmLTgiPz4NCjxMaW5rSW5mb0V4Y2VsIHhtbG5zOnhzaT0iaHR0cDovL3d3dy53My5vcmcvMjAwMS9YTUxTY2hlbWEtaW5zdGFuY2UiIHhtbG5zOnhzZD0iaHR0cDovL3d3dy53My5vcmcvMjAwMS9YTUxTY2hlbWEiPg0KICA8TGlua0luZm9Db3JlPg0KICAgIDxMaW5rSWQ+MTIwNDwvTGlua0lkPg0KICAgIDxJbmZsb3dWYWw+NywxODE8L0luZmxvd1ZhbD4NCiAgICA8RGlzcFZhbD43LDE4MSA8L0Rpc3BWYWw+DQogICAgPExhc3RVcGRUaW1lPjIwMjUvMTAvMjkgMTA6MjY6MzY8L0xhc3RVcGRUaW1lPg0KICAgIDxXb3Jrc2hlZXROTT5DRuOAkElGUlPjgJEgPC9Xb3Jrc2hlZXROTT4NCiAgICA8TGlua0NlbGxBZGRyZXNzQTE+UjMzPC9MaW5rQ2VsbEFkZHJlc3NBMT4NCiAgICA8TGlua0NlbGxBZGRyZXNzUjFDMT5SMzN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EwNC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0PC9JdGVtSWQ+DQogICAgPERpc3BJdGVtSWQ+SzYyMDA4MDAwPC9EaXNwSXRlbUlkPg0KICAgIDxDb2xJZD5SMzAxMDAwMDAjPC9Db2xJZD4NCiAgICA8VGVtQXhpc1R5cD4xMDAwMDA8L1RlbUF4aXNUeXA+DQogICAgPE1lbnVObT7pgKPntZBDRuioiOeul+abuDwvTWVudU5tPg0KICAgIDxJdGVtTm0+5a2Q5Lya56S+44Gu5aOy5Y2044Gr44KI44KL5Y+O5pSvKOKWs+OBr+aUr+WHuik8L0l0ZW1ObT4NCiAgICA8Q29sTm0+5b2T5pyf6YeR6aGNPC9Db2xObT4NCiAgICA8T3JpZ2luYWxWYWw+NywxODEsMzAxLDAwMDwvT3JpZ2luYWxWYWw+DQogICAgPExhc3ROdW1WYWw+NywxODE8L0xhc3ROdW1WYWw+DQogICAgPFJhd0xpbmtWYWw+NywxODE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05" Error="">PD94bWwgdmVyc2lvbj0iMS4wIiBlbmNvZGluZz0idXRmLTgiPz4NCjxMaW5rSW5mb0V4Y2VsIHhtbG5zOnhzaT0iaHR0cDovL3d3dy53My5vcmcvMjAwMS9YTUxTY2hlbWEtaW5zdGFuY2UiIHhtbG5zOnhzZD0iaHR0cDovL3d3dy53My5vcmcvMjAwMS9YTUxTY2hlbWEiPg0KICA8TGlua0luZm9Db3JlPg0KICAgIDxMaW5rSWQ+MTIwNTwvTGlua0lkPg0KICAgIDxJbmZsb3dWYWw+LTE0LDYwMjwvSW5mbG93VmFsPg0KICAgIDxEaXNwVmFsPuKWsiAxNCw2MDIgPC9EaXNwVmFsPg0KICAgIDxMYXN0VXBkVGltZT4yMDI1LzEwLzI5IDEwOjI2OjM2PC9MYXN0VXBkVGltZT4NCiAgICA8V29ya3NoZWV0Tk0+Q0bjgJBJRlJT44CRIDwvV29ya3NoZWV0Tk0+DQogICAgPExpbmtDZWxsQWRkcmVzc0ExPlIzNDwvTGlua0NlbGxBZGRyZXNzQTE+DQogICAgPExpbmtDZWxsQWRkcmVzc1IxQzE+UjM0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xMDU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TwvSXRlbUlkPg0KICAgIDxEaXNwSXRlbUlkPks2MjAwOTAwMDwvRGlzcEl0ZW1JZD4NCiAgICA8Q29sSWQ+UjMwMTAwMDAwIzwvQ29sSWQ+DQogICAgPFRlbUF4aXNUeXA+MTAwMDAwPC9UZW1BeGlzVHlwPg0KICAgIDxNZW51Tm0+6YCj57WQQ0boqIjnrpfmm7g8L01lbnVObT4NCiAgICA8SXRlbU5tPuaKleizh+OBruWPluW+l+OBq+OCiOOCi+aUr+WHujwvSXRlbU5tPg0KICAgIDxDb2xObT7lvZPmnJ/ph5HpoY08L0NvbE5tPg0KICAgIDxPcmlnaW5hbFZhbD4tMTQsNjAyLDg3NiwwMDA8L09yaWdpbmFsVmFsPg0KICAgIDxMYXN0TnVtVmFsPi0xNCw2MDI8L0xhc3ROdW1WYWw+DQogICAgPFJhd0xpbmtWYWw+LTE0LDYwMj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06" Error="">PD94bWwgdmVyc2lvbj0iMS4wIiBlbmNvZGluZz0idXRmLTgiPz4NCjxMaW5rSW5mb0V4Y2VsIHhtbG5zOnhzaT0iaHR0cDovL3d3dy53My5vcmcvMjAwMS9YTUxTY2hlbWEtaW5zdGFuY2UiIHhtbG5zOnhzZD0iaHR0cDovL3d3dy53My5vcmcvMjAwMS9YTUxTY2hlbWEiPg0KICA8TGlua0luZm9Db3JlPg0KICAgIDxMaW5rSWQ+MTIwNjwvTGlua0lkPg0KICAgIDxJbmZsb3dWYWw+MTEsNzkxPC9JbmZsb3dWYWw+DQogICAgPERpc3BWYWw+MTEsNzkxIDwvRGlzcFZhbD4NCiAgICA8TGFzdFVwZFRpbWU+MjAyNS8xMC8yOSAxMDoyNjozNjwvTGFzdFVwZFRpbWU+DQogICAgPFdvcmtzaGVldE5NPkNG44CQSUZSU+OAkSA8L1dvcmtzaGVldE5NPg0KICAgIDxMaW5rQ2VsbEFkZHJlc3NBMT5SMzU8L0xpbmtDZWxsQWRkcmVzc0ExPg0KICAgIDxMaW5rQ2VsbEFkZHJlc3NSMUMxPlIzNU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TA2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Y8L0l0ZW1JZD4NCiAgICA8RGlzcEl0ZW1JZD5LNjIwMTAwMDA8L0Rpc3BJdGVtSWQ+DQogICAgPENvbElkPlIzMDEwMDAwMCM8L0NvbElkPg0KICAgIDxUZW1BeGlzVHlwPjEwMDAwMDwvVGVtQXhpc1R5cD4NCiAgICA8TWVudU5tPumAo+e1kENG6KiI566X5pu4PC9NZW51Tm0+DQogICAgPEl0ZW1ObT7mipXos4fjga7lo7LljbTjgavjgojjgovlj47lhaU8L0l0ZW1ObT4NCiAgICA8Q29sTm0+5b2T5pyf6YeR6aGNPC9Db2xObT4NCiAgICA8T3JpZ2luYWxWYWw+MTEsNzkxLDQ0NywwMDA8L09yaWdpbmFsVmFsPg0KICAgIDxMYXN0TnVtVmFsPjExLDc5MTwvTGFzdE51bVZhbD4NCiAgICA8UmF3TGlua1ZhbD4xMSw3OTE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07" Error="">PD94bWwgdmVyc2lvbj0iMS4wIiBlbmNvZGluZz0idXRmLTgiPz4NCjxMaW5rSW5mb0V4Y2VsIHhtbG5zOnhzaT0iaHR0cDovL3d3dy53My5vcmcvMjAwMS9YTUxTY2hlbWEtaW5zdGFuY2UiIHhtbG5zOnhzZD0iaHR0cDovL3d3dy53My5vcmcvMjAwMS9YTUxTY2hlbWEiPg0KICA8TGlua0luZm9Db3JlPg0KICAgIDxMaW5rSWQ+MTIwNzwvTGlua0lkPg0KICAgIDxJbmZsb3dWYWw+LTYsMjI1PC9JbmZsb3dWYWw+DQogICAgPERpc3BWYWw+4payIDYsMjI1IDwvRGlzcFZhbD4NCiAgICA8TGFzdFVwZFRpbWU+MjAyNS8xMC8yOSAxMDoyNjozNjwvTGFzdFVwZFRpbWU+DQogICAgPFdvcmtzaGVldE5NPkNG44CQSUZSU+OAkSA8L1dvcmtzaGVldE5NPg0KICAgIDxMaW5rQ2VsbEFkZHJlc3NBMT5SMzY8L0xpbmtDZWxsQWRkcmVzc0ExPg0KICAgIDxMaW5rQ2VsbEFkZHJlc3NSMUMxPlIzNk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NjIwQT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jBBMDAwMCM8L0l0ZW1JZD4NCiAgICA8RGlzcEl0ZW1JZD5LNjIwQTAwMDAwPC9EaXNwSXRlbUlkPg0KICAgIDxDb2xJZD5SMzAxMDAwMDAjPC9Db2xJZD4NCiAgICA8VGVtQXhpc1R5cD4xMDAwMDA8L1RlbUF4aXNUeXA+DQogICAgPE1lbnVObT7pgKPntZBDRuioiOeul+abuDwvTWVudU5tPg0KICAgIDxJdGVtTm0+44Gd44Gu5LuWPC9JdGVtTm0+DQogICAgPENvbE5tPuW9k+acn+mHkemhjTwvQ29sTm0+DQogICAgPE9yaWdpbmFsVmFsPi02LDIyNSw5ODUsMDAwPC9PcmlnaW5hbFZhbD4NCiAgICA8TGFzdE51bVZhbD4tNiwyMjU8L0xhc3ROdW1WYWw+DQogICAgPFJhd0xpbmtWYWw+LTYsMjI1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08" Error="">PD94bWwgdmVyc2lvbj0iMS4wIiBlbmNvZGluZz0idXRmLTgiPz4NCjxMaW5rSW5mb0V4Y2VsIHhtbG5zOnhzaT0iaHR0cDovL3d3dy53My5vcmcvMjAwMS9YTUxTY2hlbWEtaW5zdGFuY2UiIHhtbG5zOnhzZD0iaHR0cDovL3d3dy53My5vcmcvMjAwMS9YTUxTY2hlbWEiPg0KICA8TGlua0luZm9Db3JlPg0KICAgIDxMaW5rSWQ+MTIwODwvTGlua0lkPg0KICAgIDxJbmZsb3dWYWw+LTc1LDYyNDwvSW5mbG93VmFsPg0KICAgIDxEaXNwVmFsPuKWsiA3NSw2MjQgPC9EaXNwVmFsPg0KICAgIDxMYXN0VXBkVGltZT4yMDI1LzEwLzI5IDEwOjI2OjM2PC9MYXN0VXBkVGltZT4NCiAgICA8V29ya3NoZWV0Tk0+Q0bjgJBJRlJT44CRIDwvV29ya3NoZWV0Tk0+DQogICAgPExpbmtDZWxsQWRkcmVzc0ExPlIzNzwvTGlua0NlbGxBZGRyZXNzQTE+DQogICAgPExpbmtDZWxsQWRkcmVzc1IxQzE+UjM3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2MjBa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yMFowMDAwIzwvSXRlbUlkPg0KICAgIDxEaXNwSXRlbUlkPks2MjBaMDAwMDA8L0Rpc3BJdGVtSWQ+DQogICAgPENvbElkPlIzMDEwMDAwMCM8L0NvbElkPg0KICAgIDxUZW1BeGlzVHlwPjEwMDAwMDwvVGVtQXhpc1R5cD4NCiAgICA8TWVudU5tPumAo+e1kENG6KiI566X5pu4PC9NZW51Tm0+DQogICAgPEl0ZW1ObT7mipXos4fmtLvli5Xjgavjgojjgovjgq3jg6Pjg4Pjgrfjg6Xjg7vjg5Xjg63jg7w8L0l0ZW1ObT4NCiAgICA8Q29sTm0+5b2T5pyf6YeR6aGNPC9Db2xObT4NCiAgICA8T3JpZ2luYWxWYWw+LTc1LDYyNCwyMTIsMDAwPC9PcmlnaW5hbFZhbD4NCiAgICA8TGFzdE51bVZhbD4tNzUsNjI0PC9MYXN0TnVtVmFsPg0KICAgIDxSYXdMaW5rVmFsPi03NSw2MjQ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09" Error="">PD94bWwgdmVyc2lvbj0iMS4wIiBlbmNvZGluZz0idXRmLTgiPz4NCjxMaW5rSW5mb0V4Y2VsIHhtbG5zOnhzaT0iaHR0cDovL3d3dy53My5vcmcvMjAwMS9YTUxTY2hlbWEtaW5zdGFuY2UiIHhtbG5zOnhzZD0iaHR0cDovL3d3dy53My5vcmcvMjAwMS9YTUxTY2hlbWEiPg0KICA8TGlua0luZm9Db3JlPg0KICAgIDxMaW5rSWQ+MTIwOTwvTGlua0lkPg0KICAgIDxJbmZsb3dWYWw+MzEsMjc5PC9JbmZsb3dWYWw+DQogICAgPERpc3BWYWw+MzEsMjc5IDwvRGlzcFZhbD4NCiAgICA8TGFzdFVwZFRpbWU+MjAyNS8xMC8yOSAxMDoyNjozNjwvTGFzdFVwZFRpbWU+DQogICAgPFdvcmtzaGVldE5NPkNG44CQSUZSU+OAkSA8L1dvcmtzaGVldE5NPg0KICAgIDxMaW5rQ2VsbEFkZHJlc3NBMT5SNDI8L0xpbmtDZWxsQWRkcmVzc0ExPg0KICAgIDxMaW5rQ2VsbEFkZHJlc3NSMUMxPlI0Mk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TA4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g8L0l0ZW1JZD4NCiAgICA8RGlzcEl0ZW1JZD5LNjMwMDEwMDA8L0Rpc3BJdGVtSWQ+DQogICAgPENvbElkPlIzMDEwMDAwMCM8L0NvbElkPg0KICAgIDxUZW1BeGlzVHlwPjEwMDAwMDwvVGVtQXhpc1R5cD4NCiAgICA8TWVudU5tPumAo+e1kENG6KiI566X5pu4PC9NZW51Tm0+DQogICAgPEl0ZW1ObT7nn63mnJ/lgJ/lhaXph5Hlj4rjgbPjgrPjg57jg7zjgrfjg6Pjg6vjg7vjg5rjg7zjg5Hjg7zjga4K5aKX5ribKOKWs+OBr+a4m+Wwke+8iTwvSXRlbU5tPg0KICAgIDxDb2xObT7lvZPmnJ/ph5HpoY08L0NvbE5tPg0KICAgIDxPcmlnaW5hbFZhbD4zMSwyNzksNjQ2LDAwMDwvT3JpZ2luYWxWYWw+DQogICAgPExhc3ROdW1WYWw+MzEsMjc5PC9MYXN0TnVtVmFsPg0KICAgIDxSYXdMaW5rVmFsPjMxLDI3OT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10" Error="">PD94bWwgdmVyc2lvbj0iMS4wIiBlbmNvZGluZz0idXRmLTgiPz4NCjxMaW5rSW5mb0V4Y2VsIHhtbG5zOnhzaT0iaHR0cDovL3d3dy53My5vcmcvMjAwMS9YTUxTY2hlbWEtaW5zdGFuY2UiIHhtbG5zOnhzZD0iaHR0cDovL3d3dy53My5vcmcvMjAwMS9YTUxTY2hlbWEiPg0KICA8TGlua0luZm9Db3JlPg0KICAgIDxMaW5rSWQ+MTIxMDwvTGlua0lkPg0KICAgIDxJbmZsb3dWYWw+MzgwLDA2MzwvSW5mbG93VmFsPg0KICAgIDxEaXNwVmFsPjM4MCwwNjMgPC9EaXNwVmFsPg0KICAgIDxMYXN0VXBkVGltZT4yMDI1LzEwLzI5IDEwOjI2OjM2PC9MYXN0VXBkVGltZT4NCiAgICA8V29ya3NoZWV0Tk0+Q0bjgJBJRlJT44CRIDwvV29ya3NoZWV0Tk0+DQogICAgPExpbmtDZWxsQWRkcmVzc0ExPlI0MzwvTGlua0NlbGxBZGRyZXNzQTE+DQogICAgPExpbmtDZWxsQWRkcmVzc1IxQzE+UjQz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xMDk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OTwvSXRlbUlkPg0KICAgIDxEaXNwSXRlbUlkPks2MzAwMjAwMDwvRGlzcEl0ZW1JZD4NCiAgICA8Q29sSWQ+UjMwMTAwMDAwIzwvQ29sSWQ+DQogICAgPFRlbUF4aXNUeXA+MTAwMDAwPC9UZW1BeGlzVHlwPg0KICAgIDxNZW51Tm0+6YCj57WQQ0boqIjnrpfmm7g8L01lbnVObT4NCiAgICA8SXRlbU5tPumVt+acn+WAn+WFpeOCjOOBq+OCiOOCi+WPjuWFpTwvSXRlbU5tPg0KICAgIDxDb2xObT7lvZPmnJ/ph5HpoY08L0NvbE5tPg0KICAgIDxPcmlnaW5hbFZhbD4zODAsMDYzLDAwNCwwMDA8L09yaWdpbmFsVmFsPg0KICAgIDxMYXN0TnVtVmFsPjM4MCwwNjM8L0xhc3ROdW1WYWw+DQogICAgPFJhd0xpbmtWYWw+MzgwLDA2Mz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11" Error="">PD94bWwgdmVyc2lvbj0iMS4wIiBlbmNvZGluZz0idXRmLTgiPz4NCjxMaW5rSW5mb0V4Y2VsIHhtbG5zOnhzaT0iaHR0cDovL3d3dy53My5vcmcvMjAwMS9YTUxTY2hlbWEtaW5zdGFuY2UiIHhtbG5zOnhzZD0iaHR0cDovL3d3dy53My5vcmcvMjAwMS9YTUxTY2hlbWEiPg0KICA8TGlua0luZm9Db3JlPg0KICAgIDxMaW5rSWQ+MTIxMTwvTGlua0lkPg0KICAgIDxJbmZsb3dWYWw+LTM0NCw2MTM8L0luZmxvd1ZhbD4NCiAgICA8RGlzcFZhbD7ilrIgMzQ0LDYxMyA8L0Rpc3BWYWw+DQogICAgPExhc3RVcGRUaW1lPjIwMjUvMTAvMjkgMTA6MjY6MzY8L0xhc3RVcGRUaW1lPg0KICAgIDxXb3Jrc2hlZXROTT5DRuOAkElGUlPjgJEgPC9Xb3Jrc2hlZXROTT4NCiAgICA8TGlua0NlbGxBZGRyZXNzQTE+UjQ0PC9MaW5rQ2VsbEFkZHJlc3NBMT4NCiAgICA8TGlua0NlbGxBZGRyZXNzUjFDMT5SNDR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ExMC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wPC9JdGVtSWQ+DQogICAgPERpc3BJdGVtSWQ+SzYzMDAzMDAwPC9EaXNwSXRlbUlkPg0KICAgIDxDb2xJZD5SMzAxMDAwMDAjPC9Db2xJZD4NCiAgICA8VGVtQXhpc1R5cD4xMDAwMDA8L1RlbUF4aXNUeXA+DQogICAgPE1lbnVObT7pgKPntZBDRuioiOeul+abuDwvTWVudU5tPg0KICAgIDxJdGVtTm0+6ZW35pyf5YCf5YWl6YeR44Gu6L+U5riI44Gr44KI44KL5pSv5Ye6PC9JdGVtTm0+DQogICAgPENvbE5tPuW9k+acn+mHkemhjTwvQ29sTm0+DQogICAgPE9yaWdpbmFsVmFsPi0zNDQsNjEzLDg2NiwwMDA8L09yaWdpbmFsVmFsPg0KICAgIDxMYXN0TnVtVmFsPi0zNDQsNjEzPC9MYXN0TnVtVmFsPg0KICAgIDxSYXdMaW5rVmFsPi0zNDQsNjEz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12" Error="">PD94bWwgdmVyc2lvbj0iMS4wIiBlbmNvZGluZz0idXRmLTgiPz4NCjxMaW5rSW5mb0V4Y2VsIHhtbG5zOnhzaT0iaHR0cDovL3d3dy53My5vcmcvMjAwMS9YTUxTY2hlbWEtaW5zdGFuY2UiIHhtbG5zOnhzZD0iaHR0cDovL3d3dy53My5vcmcvMjAwMS9YTUxTY2hlbWEiPg0KICA8TGlua0luZm9Db3JlPg0KICAgIDxMaW5rSWQ+MTIxMjwvTGlua0lkPg0KICAgIDxJbmZsb3dWYWw+MTEsMjM0PC9JbmZsb3dWYWw+DQogICAgPERpc3BWYWw+MTEsMjM0IDwvRGlzcFZhbD4NCiAgICA8TGFzdFVwZFRpbWU+MjAyNS8xMC8yOSAxMDoyNjozNjwvTGFzdFVwZFRpbWU+DQogICAgPFdvcmtzaGVldE5NPkNG44CQSUZSU+OAkSA8L1dvcmtzaGVldE5NPg0KICAgIDxMaW5rQ2VsbEFkZHJlc3NBMT5SNDU8L0xpbmtDZWxsQWRkcmVzc0ExPg0KICAgIDxMaW5rQ2VsbEFkZHJlc3NSMUMxPlI0NU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TEx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E8L0l0ZW1JZD4NCiAgICA8RGlzcEl0ZW1JZD5LNjMwMDQwMDA8L0Rpc3BJdGVtSWQ+DQogICAgPENvbElkPlIzMDEwMDAwMCM8L0NvbElkPg0KICAgIDxUZW1BeGlzVHlwPjEwMDAwMDwvVGVtQXhpc1R5cD4NCiAgICA8TWVudU5tPumAo+e1kENG6KiI566X5pu4PC9NZW51Tm0+DQogICAgPEl0ZW1ObT7npL7lgrXjga7nmbrooYzjgavjgojjgovlj47lhaU8L0l0ZW1ObT4NCiAgICA8Q29sTm0+5b2T5pyf6YeR6aGNPC9Db2xObT4NCiAgICA8T3JpZ2luYWxWYWw+MTEsMjM0LDMxNywwMDA8L09yaWdpbmFsVmFsPg0KICAgIDxMYXN0TnVtVmFsPjExLDIzNDwvTGFzdE51bVZhbD4NCiAgICA8UmF3TGlua1ZhbD4xMSwyMzQ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13" Error="">PD94bWwgdmVyc2lvbj0iMS4wIiBlbmNvZGluZz0idXRmLTgiPz4NCjxMaW5rSW5mb0V4Y2VsIHhtbG5zOnhzaT0iaHR0cDovL3d3dy53My5vcmcvMjAwMS9YTUxTY2hlbWEtaW5zdGFuY2UiIHhtbG5zOnhzZD0iaHR0cDovL3d3dy53My5vcmcvMjAwMS9YTUxTY2hlbWEiPg0KICA8TGlua0luZm9Db3JlPg0KICAgIDxMaW5rSWQ+MTIxMzwvTGlua0lkPg0KICAgIDxJbmZsb3dWYWw+LTgsNzk0PC9JbmZsb3dWYWw+DQogICAgPERpc3BWYWw+4payIDgsNzk0IDwvRGlzcFZhbD4NCiAgICA8TGFzdFVwZFRpbWU+MjAyNS8xMC8yOSAxMDoyNjozNjwvTGFzdFVwZFRpbWU+DQogICAgPFdvcmtzaGVldE5NPkNG44CQSUZSU+OAkSA8L1dvcmtzaGVldE5NPg0KICAgIDxMaW5rQ2VsbEFkZHJlc3NBMT5SNDc8L0xpbmtDZWxsQWRkcmVzc0ExPg0KICAgIDxMaW5rQ2VsbEFkZHJlc3NSMUMxPlI0N0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TA3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c8L0l0ZW1JZD4NCiAgICA8RGlzcEl0ZW1JZD5LNjMwMDA1MDA8L0Rpc3BJdGVtSWQ+DQogICAgPENvbElkPlIzMDEwMDAwMCM8L0NvbElkPg0KICAgIDxUZW1BeGlzVHlwPjEwMDAwMDwvVGVtQXhpc1R5cD4NCiAgICA8TWVudU5tPumAo+e1kENG6KiI566X5pu4PC9NZW51Tm0+DQogICAgPEl0ZW1ObT7jg6rjg7zjgrnosqDlgrXjga7ov5TmuIjjgavjgojjgovmlK/lh7o8L0l0ZW1ObT4NCiAgICA8Q29sTm0+5b2T5pyf6YeR6aGNPC9Db2xObT4NCiAgICA8T3JpZ2luYWxWYWw+LTgsNzk0LDI3MiwwMDA8L09yaWdpbmFsVmFsPg0KICAgIDxMYXN0TnVtVmFsPi04LDc5NDwvTGFzdE51bVZhbD4NCiAgICA8UmF3TGlua1ZhbD4tOCw3OTQ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15" Error="">PD94bWwgdmVyc2lvbj0iMS4wIiBlbmNvZGluZz0idXRmLTgiPz4NCjxMaW5rSW5mb0V4Y2VsIHhtbG5zOnhzaT0iaHR0cDovL3d3dy53My5vcmcvMjAwMS9YTUxTY2hlbWEtaW5zdGFuY2UiIHhtbG5zOnhzZD0iaHR0cDovL3d3dy53My5vcmcvMjAwMS9YTUxTY2hlbWEiPg0KICA8TGlua0luZm9Db3JlPg0KICAgIDxMaW5rSWQ+MTIxNTwvTGlua0lkPg0KICAgIDxJbmZsb3dWYWw+LTMsNTE2PC9JbmZsb3dWYWw+DQogICAgPERpc3BWYWw+4payIDMsNTE2IDwvRGlzcFZhbD4NCiAgICA8TGFzdFVwZFRpbWU+MjAyNS8xMC8yOSAxMDoyNjozNjwvTGFzdFVwZFRpbWU+DQogICAgPFdvcmtzaGVldE5NPkNG44CQSUZSU+OAkSA8L1dvcmtzaGVldE5NPg0KICAgIDxMaW5rQ2VsbEFkZHJlc3NBMT5SNDk8L0xpbmtDZWxsQWRkcmVzc0ExPg0KICAgIDxMaW5rQ2VsbEFkZHJlc3NSMUMxPlI0OU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TE0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Q8L0l0ZW1JZD4NCiAgICA8RGlzcEl0ZW1JZD5LNjMwMDYwMDA8L0Rpc3BJdGVtSWQ+DQogICAgPENvbElkPlIzMDEwMDAwMCM8L0NvbElkPg0KICAgIDxUZW1BeGlzVHlwPjEwMDAwMDwvVGVtQXhpc1R5cD4NCiAgICA8TWVudU5tPumAo+e1kENG6KiI566X5pu4PC9NZW51Tm0+DQogICAgPEl0ZW1ObT7pnZ7mlK/phY3mjIHliIbmoKrkuLvjgYvjgonjga7lrZDkvJrnpL7mjIHliIblj5blvpfjgavjgojjgovmlK/lh7o8L0l0ZW1ObT4NCiAgICA8Q29sTm0+5b2T5pyf6YeR6aGNPC9Db2xObT4NCiAgICA8T3JpZ2luYWxWYWw+LTMsNTE2LDMzNywwMDA8L09yaWdpbmFsVmFsPg0KICAgIDxMYXN0TnVtVmFsPi0zLDUxNjwvTGFzdE51bVZhbD4NCiAgICA8UmF3TGlua1ZhbD4tMyw1MTY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16" Error="">PD94bWwgdmVyc2lvbj0iMS4wIiBlbmNvZGluZz0idXRmLTgiPz4NCjxMaW5rSW5mb0V4Y2VsIHhtbG5zOnhzaT0iaHR0cDovL3d3dy53My5vcmcvMjAwMS9YTUxTY2hlbWEtaW5zdGFuY2UiIHhtbG5zOnhzZD0iaHR0cDovL3d3dy53My5vcmcvMjAwMS9YTUxTY2hlbWEiPg0KICA8TGlua0luZm9Db3JlPg0KICAgIDxMaW5rSWQ+MTIxNjwvTGlua0lkPg0KICAgIDxJbmZsb3dWYWw+MzY0PC9JbmZsb3dWYWw+DQogICAgPERpc3BWYWw+MzY0IDwvRGlzcFZhbD4NCiAgICA8TGFzdFVwZFRpbWU+MjAyNS8xMC8yOSAxMDoyNjozNjwvTGFzdFVwZFRpbWU+DQogICAgPFdvcmtzaGVldE5NPkNG44CQSUZSU+OAkSA8L1dvcmtzaGVldE5NPg0KICAgIDxMaW5rQ2VsbEFkZHJlc3NBMT5SNTA8L0xpbmtDZWxsQWRkcmVzc0ExPg0KICAgIDxMaW5rQ2VsbEFkZHJlc3NSMUMxPlI1ME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TE1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U8L0l0ZW1JZD4NCiAgICA8RGlzcEl0ZW1JZD5LNjMwMDcwMDA8L0Rpc3BJdGVtSWQ+DQogICAgPENvbElkPlIzMDEwMDAwMCM8L0NvbElkPg0KICAgIDxUZW1BeGlzVHlwPjEwMDAwMDwvVGVtQXhpc1R5cD4NCiAgICA8TWVudU5tPumAo+e1kENG6KiI566X5pu4PC9NZW51Tm0+DQogICAgPEl0ZW1ObT7pnZ7mlK/phY3mjIHliIbmoKrkuLvjgYvjgonjga7miZXovrzjgavjgojjgovlj47lhaU8L0l0ZW1ObT4NCiAgICA8Q29sTm0+5b2T5pyf6YeR6aGNPC9Db2xObT4NCiAgICA8T3JpZ2luYWxWYWw+MzY0LDQxNiwwMDA8L09yaWdpbmFsVmFsPg0KICAgIDxMYXN0TnVtVmFsPjM2NDwvTGFzdE51bVZhbD4NCiAgICA8UmF3TGlua1ZhbD4zNjQ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17" Error="">PD94bWwgdmVyc2lvbj0iMS4wIiBlbmNvZGluZz0idXRmLTgiPz4NCjxMaW5rSW5mb0V4Y2VsIHhtbG5zOnhzaT0iaHR0cDovL3d3dy53My5vcmcvMjAwMS9YTUxTY2hlbWEtaW5zdGFuY2UiIHhtbG5zOnhzZD0iaHR0cDovL3d3dy53My5vcmcvMjAwMS9YTUxTY2hlbWEiPg0KICA8TGlua0luZm9Db3JlPg0KICAgIDxMaW5rSWQ+MTIxNzwvTGlua0lkPg0KICAgIDxJbmZsb3dWYWw+Mzg8L0luZmxvd1ZhbD4NCiAgICA8RGlzcFZhbD4zOCA8L0Rpc3BWYWw+DQogICAgPExhc3RVcGRUaW1lPjIwMjUvMTAvMjkgMTA6MjY6MzY8L0xhc3RVcGRUaW1lPg0KICAgIDxXb3Jrc2hlZXROTT5DRuOAkElGUlPjgJEgPC9Xb3Jrc2hlZXROTT4NCiAgICA8TGlua0NlbGxBZGRyZXNzQTE+UjUxPC9MaW5rQ2VsbEFkZHJlc3NBMT4NCiAgICA8TGlua0NlbGxBZGRyZXNzUjFDMT5SNTF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ExNy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3PC9JdGVtSWQ+DQogICAgPERpc3BJdGVtSWQ+SzYzMDA4NTAwPC9EaXNwSXRlbUlkPg0KICAgIDxDb2xJZD5SMzAxMDAwMDAjPC9Db2xJZD4NCiAgICA8VGVtQXhpc1R5cD4xMDAwMDA8L1RlbUF4aXNUeXA+DQogICAgPE1lbnVObT7pgKPntZBDRuioiOeul+abuDwvTWVudU5tPg0KICAgIDxJdGVtTm0+6Ieq5bex5qCq5byP44Gu5aOy5Y2044Gr44KI44KL5Y+O5YWlPC9JdGVtTm0+DQogICAgPENvbE5tPuW9k+acn+mHkemhjTwvQ29sTm0+DQogICAgPE9yaWdpbmFsVmFsPjM4LDIzNCwwMDA8L09yaWdpbmFsVmFsPg0KICAgIDxMYXN0TnVtVmFsPjM4PC9MYXN0TnVtVmFsPg0KICAgIDxSYXdMaW5rVmFsPjM4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18" Error="">PD94bWwgdmVyc2lvbj0iMS4wIiBlbmNvZGluZz0idXRmLTgiPz4NCjxMaW5rSW5mb0V4Y2VsIHhtbG5zOnhzaT0iaHR0cDovL3d3dy53My5vcmcvMjAwMS9YTUxTY2hlbWEtaW5zdGFuY2UiIHhtbG5zOnhzZD0iaHR0cDovL3d3dy53My5vcmcvMjAwMS9YTUxTY2hlbWEiPg0KICA8TGlua0luZm9Db3JlPg0KICAgIDxMaW5rSWQ+MTIxODwvTGlua0lkPg0KICAgIDxJbmZsb3dWYWw+LTksOTYzPC9JbmZsb3dWYWw+DQogICAgPERpc3BWYWw+4payIDksOTYzIDwvRGlzcFZhbD4NCiAgICA8TGFzdFVwZFRpbWU+MjAyNS8xMC8yOSAxMDoyNjozNjwvTGFzdFVwZFRpbWU+DQogICAgPFdvcmtzaGVldE5NPkNG44CQSUZSU+OAkSA8L1dvcmtzaGVldE5NPg0KICAgIDxMaW5rQ2VsbEFkZHJlc3NBMT5SNTI8L0xpbmtDZWxsQWRkcmVzc0ExPg0KICAgIDxMaW5rQ2VsbEFkZHJlc3NSMUMxPlI1Mk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TE2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Y8L0l0ZW1JZD4NCiAgICA8RGlzcEl0ZW1JZD5LNjMwMDgwMDA8L0Rpc3BJdGVtSWQ+DQogICAgPENvbElkPlIzMDEwMDAwMCM8L0NvbElkPg0KICAgIDxUZW1BeGlzVHlwPjEwMDAwMDwvVGVtQXhpc1R5cD4NCiAgICA8TWVudU5tPumAo+e1kENG6KiI566X5pu4PC9NZW51Tm0+DQogICAgPEl0ZW1ObT7oh6rlt7HmoKrlvI/jga7lj5blvpfjgavjgojjgovmlK/lh7o8L0l0ZW1ObT4NCiAgICA8Q29sTm0+5b2T5pyf6YeR6aGNPC9Db2xObT4NCiAgICA8T3JpZ2luYWxWYWw+LTksOTYzLDk0MywwMDA8L09yaWdpbmFsVmFsPg0KICAgIDxMYXN0TnVtVmFsPi05LDk2MzwvTGFzdE51bVZhbD4NCiAgICA8UmF3TGlua1ZhbD4tOSw5NjM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19" Error="">PD94bWwgdmVyc2lvbj0iMS4wIiBlbmNvZGluZz0idXRmLTgiPz4NCjxMaW5rSW5mb0V4Y2VsIHhtbG5zOnhzaT0iaHR0cDovL3d3dy53My5vcmcvMjAwMS9YTUxTY2hlbWEtaW5zdGFuY2UiIHhtbG5zOnhzZD0iaHR0cDovL3d3dy53My5vcmcvMjAwMS9YTUxTY2hlbWEiPg0KICA8TGlua0luZm9Db3JlPg0KICAgIDxMaW5rSWQ+MTIxOTwvTGlua0lkPg0KICAgIDxJbmZsb3dWYWw+LTE1LDkxMTwvSW5mbG93VmFsPg0KICAgIDxEaXNwVmFsPuKWsiAxNSw5MTEgPC9EaXNwVmFsPg0KICAgIDxMYXN0VXBkVGltZT4yMDI1LzEwLzI5IDEwOjI2OjM2PC9MYXN0VXBkVGltZT4NCiAgICA8V29ya3NoZWV0Tk0+Q0bjgJBJRlJT44CRIDwvV29ya3NoZWV0Tk0+DQogICAgPExpbmtDZWxsQWRkcmVzc0ExPlI1MzwvTGlua0NlbGxBZGRyZXNzQTE+DQogICAgPExpbmtDZWxsQWRkcmVzc1IxQzE+UjUz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5MDAwMDAxMTg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ODwvSXRlbUlkPg0KICAgIDxEaXNwSXRlbUlkPks2MzAwOTAwMDwvRGlzcEl0ZW1JZD4NCiAgICA8Q29sSWQ+UjMwMTAwMDAwIzwvQ29sSWQ+DQogICAgPFRlbUF4aXNUeXA+MTAwMDAwPC9UZW1BeGlzVHlwPg0KICAgIDxNZW51Tm0+6YCj57WQQ0boqIjnrpfmm7g8L01lbnVObT4NCiAgICA8SXRlbU5tPumFjeW9k+mHkeOBruaUr+aJlemhjTwvSXRlbU5tPg0KICAgIDxDb2xObT7lvZPmnJ/ph5HpoY08L0NvbE5tPg0KICAgIDxPcmlnaW5hbFZhbD4tMTUsOTExLDIzNCwwMDA8L09yaWdpbmFsVmFsPg0KICAgIDxMYXN0TnVtVmFsPi0xNSw5MTE8L0xhc3ROdW1WYWw+DQogICAgPFJhd0xpbmtWYWw+LTE1LDkxMTwvUmF3TGlua1ZhbD4NCiAgICA8Vmlld1VuaXRUeXA+NzwvVmlld1VuaXRUeXA+DQogICAgPERlY2ltYWxQb2ludD4wPC9EZWNpbWFsUG9pbnQ+DQogICAgPFJvdW5kVHlwPjI8L1JvdW5kVHlwPg0KICAgIDxOdW1UZXh0VHlwPjE8L051bVRleHRUeXA+DQogICAgPENsYXNzVHlwPjM8L0NsYXNzVHlwPg0KICAgIDxEVG90YWxZTURITVM+MjAyNS8xMC8yMyAyMDoxNTo0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20" Error="">PD94bWwgdmVyc2lvbj0iMS4wIiBlbmNvZGluZz0idXRmLTgiPz4NCjxMaW5rSW5mb0V4Y2VsIHhtbG5zOnhzaT0iaHR0cDovL3d3dy53My5vcmcvMjAwMS9YTUxTY2hlbWEtaW5zdGFuY2UiIHhtbG5zOnhzZD0iaHR0cDovL3d3dy53My5vcmcvMjAwMS9YTUxTY2hlbWEiPg0KICA8TGlua0luZm9Db3JlPg0KICAgIDxMaW5rSWQ+MTIyMDwvTGlua0lkPg0KICAgIDxJbmZsb3dWYWw+LTIsNTk0PC9JbmZsb3dWYWw+DQogICAgPERpc3BWYWw+4payIDIsNTk0IDwvRGlzcFZhbD4NCiAgICA8TGFzdFVwZFRpbWU+MjAyNS8xMC8yOSAxMDoyNjozNjwvTGFzdFVwZFRpbWU+DQogICAgPFdvcmtzaGVldE5NPkNG44CQSUZSU+OAkSA8L1dvcmtzaGVldE5NPg0KICAgIDxMaW5rQ2VsbEFkZHJlc3NBMT5SNTQ8L0xpbmtDZWxsQWRkcmVzc0ExPg0KICAgIDxMaW5rQ2VsbEFkZHJlc3NSMUMxPlI1NE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OTAwMDAwMTE5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k8L0l0ZW1JZD4NCiAgICA8RGlzcEl0ZW1JZD5LNjMwMTAwMDA8L0Rpc3BJdGVtSWQ+DQogICAgPENvbElkPlIzMDEwMDAwMCM8L0NvbElkPg0KICAgIDxUZW1BeGlzVHlwPjEwMDAwMDwvVGVtQXhpc1R5cD4NCiAgICA8TWVudU5tPumAo+e1kENG6KiI566X5pu4PC9NZW51Tm0+DQogICAgPEl0ZW1ObT7pnZ7mlK/phY3mjIHliIbmoKrkuLvjgbjjga7phY3lvZPph5Hjga7mlK/miZXpoY08L0l0ZW1ObT4NCiAgICA8Q29sTm0+5b2T5pyf6YeR6aGNPC9Db2xObT4NCiAgICA8T3JpZ2luYWxWYWw+LTIsNTk0LDg5MSwwMDA8L09yaWdpbmFsVmFsPg0KICAgIDxMYXN0TnVtVmFsPi0yLDU5NDwvTGFzdE51bVZhbD4NCiAgICA8UmF3TGlua1ZhbD4tMiw1OTQ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21" Error="">PD94bWwgdmVyc2lvbj0iMS4wIiBlbmNvZGluZz0idXRmLTgiPz4NCjxMaW5rSW5mb0V4Y2VsIHhtbG5zOnhzaT0iaHR0cDovL3d3dy53My5vcmcvMjAwMS9YTUxTY2hlbWEtaW5zdGFuY2UiIHhtbG5zOnhzZD0iaHR0cDovL3d3dy53My5vcmcvMjAwMS9YTUxTY2hlbWEiPg0KICA8TGlua0luZm9Db3JlPg0KICAgIDxMaW5rSWQ+MTIyMTwvTGlua0lkPg0KICAgIDxJbmZsb3dWYWw+MzcsMDk4PC9JbmZsb3dWYWw+DQogICAgPERpc3BWYWw+MzcsMDk4IDwvRGlzcFZhbD4NCiAgICA8TGFzdFVwZFRpbWU+MjAyNS8xMC8yOSAxMDoyNjozNjwvTGFzdFVwZFRpbWU+DQogICAgPFdvcmtzaGVldE5NPkNG44CQSUZSU+OAkSA8L1dvcmtzaGVldE5NPg0KICAgIDxMaW5rQ2VsbEFkZHJlc3NBMT5SNTU8L0xpbmtDZWxsQWRkcmVzc0ExPg0KICAgIDxMaW5rQ2VsbEFkZHJlc3NSMUMxPlI1NU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NjMwWj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zBaMDAwMCM8L0l0ZW1JZD4NCiAgICA8RGlzcEl0ZW1JZD5LNjMwWjAwMDAwPC9EaXNwSXRlbUlkPg0KICAgIDxDb2xJZD5SMzAxMDAwMDAjPC9Db2xJZD4NCiAgICA8VGVtQXhpc1R5cD4xMDAwMDA8L1RlbUF4aXNUeXA+DQogICAgPE1lbnVObT7pgKPntZBDRuioiOeul+abuDwvTWVudU5tPg0KICAgIDxJdGVtTm0+6LKh5YuZ5rS75YuV44Gr44KI44KL44Kt44Oj44OD44K344Ol44O744OV44Ot44O8PC9JdGVtTm0+DQogICAgPENvbE5tPuW9k+acn+mHkemhjTwvQ29sTm0+DQogICAgPE9yaWdpbmFsVmFsPjM3LDA5OCwxMTYsMDAwPC9PcmlnaW5hbFZhbD4NCiAgICA8TGFzdE51bVZhbD4zNywwOTg8L0xhc3ROdW1WYWw+DQogICAgPFJhd0xpbmtWYWw+MzcsMDk4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22" Error="">PD94bWwgdmVyc2lvbj0iMS4wIiBlbmNvZGluZz0idXRmLTgiPz4NCjxMaW5rSW5mb0V4Y2VsIHhtbG5zOnhzaT0iaHR0cDovL3d3dy53My5vcmcvMjAwMS9YTUxTY2hlbWEtaW5zdGFuY2UiIHhtbG5zOnhzZD0iaHR0cDovL3d3dy53My5vcmcvMjAwMS9YTUxTY2hlbWEiPg0KICA8TGlua0luZm9Db3JlPg0KICAgIDxMaW5rSWQ+MTIyMjwvTGlua0lkPg0KICAgIDxJbmZsb3dWYWw+MzcsMDk4PC9JbmZsb3dWYWw+DQogICAgPERpc3BWYWw+MzcsMDk4IDwvRGlzcFZhbD4NCiAgICA8TGFzdFVwZFRpbWU+MjAyNS8xMC8yOSAxMDoyNjozNjwvTGFzdFVwZFRpbWU+DQogICAgPFdvcmtzaGVldE5NPkNG44CQSUZSU+OAkSA8L1dvcmtzaGVldE5NPg0KICAgIDxMaW5rQ2VsbEFkZHJlc3NBMT5SNTY8L0xpbmtDZWxsQWRkcmVzc0ExPg0KICAgIDxMaW5rQ2VsbEFkZHJlc3NSMUMxPlI1Nk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NjMwWj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zBaMDAwMCM8L0l0ZW1JZD4NCiAgICA8RGlzcEl0ZW1JZD5LNjMwWjAwMDAwPC9EaXNwSXRlbUlkPg0KICAgIDxDb2xJZD5SMzAxMDAwMDAjPC9Db2xJZD4NCiAgICA8VGVtQXhpc1R5cD4xMDAwMDA8L1RlbUF4aXNUeXA+DQogICAgPE1lbnVObT7pgKPntZBDRuioiOeul+abuDwvTWVudU5tPg0KICAgIDxJdGVtTm0+6LKh5YuZ5rS75YuV44Gr44KI44KL44Kt44Oj44OD44K344Ol44O744OV44Ot44O8PC9JdGVtTm0+DQogICAgPENvbE5tPuW9k+acn+mHkemhjTwvQ29sTm0+DQogICAgPE9yaWdpbmFsVmFsPjM3LDA5OCwxMTYsMDAwPC9PcmlnaW5hbFZhbD4NCiAgICA8TGFzdE51bVZhbD4zNywwOTg8L0xhc3ROdW1WYWw+DQogICAgPFJhd0xpbmtWYWw+MzcsMDk4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23" Error="">PD94bWwgdmVyc2lvbj0iMS4wIiBlbmNvZGluZz0idXRmLTgiPz4NCjxMaW5rSW5mb0V4Y2VsIHhtbG5zOnhzaT0iaHR0cDovL3d3dy53My5vcmcvMjAwMS9YTUxTY2hlbWEtaW5zdGFuY2UiIHhtbG5zOnhzZD0iaHR0cDovL3d3dy53My5vcmcvMjAwMS9YTUxTY2hlbWEiPg0KICA8TGlua0luZm9Db3JlPg0KICAgIDxMaW5rSWQ+MTIyMzwvTGlua0lkPg0KICAgIDxJbmZsb3dWYWw+LTcsMTg2PC9JbmZsb3dWYWw+DQogICAgPERpc3BWYWw+4payIDcsMTg2IDwvRGlzcFZhbD4NCiAgICA8TGFzdFVwZFRpbWU+MjAyNS8xMC8yOSAxMDoyNjozNjwvTGFzdFVwZFRpbWU+DQogICAgPFdvcmtzaGVldE5NPkNG44CQSUZSU+OAkSA8L1dvcmtzaGVldE5NPg0KICAgIDxMaW5rQ2VsbEFkZHJlc3NBMT5SNTc8L0xpbmtDZWxsQWRkcmVzc0ExPg0KICAgIDxMaW5rQ2VsbEFkZHJlc3NSMUMxPlI1N0MxODwvTGlua0NlbGxBZGRyZXNzUjFDMT4NCiAgICA8Q2VsbEJhY2tncm91bmRDb2xvcj42NTQ4NDwvQ2VsbEJhY2tncm91bmRDb2xvcj4NCiAgICA8Q2VsbEJhY2tncm91bmRDb2xvckluZGV4PjY8L0NlbGxCYWNrZ3JvdW5kQ29sb3JJbmRleD4NCiAgPC9MaW5rSW5mb0NvcmU+DQogIDxMaW5rSW5mb1hzYT4NCiAgICA8QXVJZD4wNTU5Ny8yMy8zLzIvRDIzMDA1MDEwMDMwMDAwMDAwMDAvMS8xLzI0Mi9LNjQwMD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DAwMDAwMCM8L0l0ZW1JZD4NCiAgICA8RGlzcEl0ZW1JZD5LNjQwMDAwMDAwPC9EaXNwSXRlbUlkPg0KICAgIDxDb2xJZD5SMzAxMDAwMDAjPC9Db2xJZD4NCiAgICA8VGVtQXhpc1R5cD4xMDAwMDA8L1RlbUF4aXNUeXA+DQogICAgPE1lbnVObT7pgKPntZBDRuioiOeul+abuDwvTWVudU5tPg0KICAgIDxJdGVtTm0+54++6YeR5Y+K44Gz54++6YeR5ZCM562J54mp44Gu5aKX5ribKOKWs+OBr+a4m+WwkSk8L0l0ZW1ObT4NCiAgICA8Q29sTm0+5b2T5pyf6YeR6aGNPC9Db2xObT4NCiAgICA8T3JpZ2luYWxWYWw+LTcsMTg2LDE3NywwMDA8L09yaWdpbmFsVmFsPg0KICAgIDxMYXN0TnVtVmFsPi03LDE4NjwvTGFzdE51bVZhbD4NCiAgICA8UmF3TGlua1ZhbD4tNywxODY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24" Error="">PD94bWwgdmVyc2lvbj0iMS4wIiBlbmNvZGluZz0idXRmLTgiPz4NCjxMaW5rSW5mb0V4Y2VsIHhtbG5zOnhzaT0iaHR0cDovL3d3dy53My5vcmcvMjAwMS9YTUxTY2hlbWEtaW5zdGFuY2UiIHhtbG5zOnhzZD0iaHR0cDovL3d3dy53My5vcmcvMjAwMS9YTUxTY2hlbWEiPg0KICA8TGlua0luZm9Db3JlPg0KICAgIDxMaW5rSWQ+MTIyNDwvTGlua0lkPg0KICAgIDxJbmZsb3dWYWw+MTkyLDI5OTwvSW5mbG93VmFsPg0KICAgIDxEaXNwVmFsPjE5MiwyOTkgPC9EaXNwVmFsPg0KICAgIDxMYXN0VXBkVGltZT4yMDI1LzEwLzI5IDEwOjI2OjM2PC9MYXN0VXBkVGltZT4NCiAgICA8V29ya3NoZWV0Tk0+Q0bjgJBJRlJT44CRIDwvV29ya3NoZWV0Tk0+DQogICAgPExpbmtDZWxsQWRkcmVzc0ExPlI1ODwvTGlua0NlbGxBZGRyZXNzQTE+DQogICAgPExpbmtDZWxsQWRkcmVzc1IxQzE+UjU4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2NTAw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1MDAwMDAwIzwvSXRlbUlkPg0KICAgIDxEaXNwSXRlbUlkPks2NTAwMDAwMDA8L0Rpc3BJdGVtSWQ+DQogICAgPENvbElkPlIzMDEwMDAwMCM8L0NvbElkPg0KICAgIDxUZW1BeGlzVHlwPjEwMDAwMDwvVGVtQXhpc1R5cD4NCiAgICA8TWVudU5tPumAo+e1kENG6KiI566X5pu4PC9NZW51Tm0+DQogICAgPEl0ZW1ObT7nj77ph5Hlj4rjgbPnj77ph5HlkIznrYnnianjga7mnJ/pppbmrovpq5g8L0l0ZW1ObT4NCiAgICA8Q29sTm0+5b2T5pyf6YeR6aGNPC9Db2xObT4NCiAgICA8T3JpZ2luYWxWYWw+MTkyLDI5OSwzNDMsMDAwPC9PcmlnaW5hbFZhbD4NCiAgICA8TGFzdE51bVZhbD4xOTIsMjk5PC9MYXN0TnVtVmFsPg0KICAgIDxSYXdMaW5rVmFsPjE5MiwyOTk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25" Error="">PD94bWwgdmVyc2lvbj0iMS4wIiBlbmNvZGluZz0idXRmLTgiPz4NCjxMaW5rSW5mb0V4Y2VsIHhtbG5zOnhzaT0iaHR0cDovL3d3dy53My5vcmcvMjAwMS9YTUxTY2hlbWEtaW5zdGFuY2UiIHhtbG5zOnhzZD0iaHR0cDovL3d3dy53My5vcmcvMjAwMS9YTUxTY2hlbWEiPg0KICA8TGlua0luZm9Db3JlPg0KICAgIDxMaW5rSWQ+MTIyNTwvTGlua0lkPg0KICAgIDxJbmZsb3dWYWw+MSw1MTQ8L0luZmxvd1ZhbD4NCiAgICA8RGlzcFZhbD4xLDUxNCA8L0Rpc3BWYWw+DQogICAgPExhc3RVcGRUaW1lPjIwMjUvMTAvMjkgMTA6MjY6MzY8L0xhc3RVcGRUaW1lPg0KICAgIDxXb3Jrc2hlZXROTT5DRuOAkElGUlPjgJEgPC9Xb3Jrc2hlZXROTT4NCiAgICA8TGlua0NlbGxBZGRyZXNzQTE+UjU5PC9MaW5rQ2VsbEFkZHJlc3NBMT4NCiAgICA8TGlua0NlbGxBZGRyZXNzUjFDMT5SNTlDMTg8L0xpbmtDZWxsQWRkcmVzc1IxQzE+DQogICAgPENlbGxCYWNrZ3JvdW5kQ29sb3I+NjU0ODQ8L0NlbGxCYWNrZ3JvdW5kQ29sb3I+DQogICAgPENlbGxCYWNrZ3JvdW5kQ29sb3JJbmRleD42PC9DZWxsQmFja2dyb3VuZENvbG9ySW5kZXg+DQogIDwvTGlua0luZm9Db3JlPg0KICA8TGlua0luZm9Yc2E+DQogICAgPEF1SWQ+MDU1OTcvMjMvMy8yL0QyMzAwNTAxMDAzMDAwMDAwMDAwLzEvMS8yNDIvSzkwMDAwMDEyMC9SMzAxMDAwMDAjLzEwMDAwMDwvQXVJZD4NCiAgICA8Q29tcGFueUlkPjA1NTk3PC9Db21wYW55SWQ+DQogICAgPEFjUGVyaW9kPjIzPC9BY1BlcmlvZD4NCiAgICA8UGVyaW9kVHlwPjM8L1BlcmlvZFR5cD4NCiAgICA8UGVyaW9kRHRsVHlwPjI8L1BlcmlvZER0bFR5cD4NCiAgICA8UGVyaW9kU3RhcnREYXRlPjIwMjUvMDc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IwPC9JdGVtSWQ+DQogICAgPERpc3BJdGVtSWQ+SzY2MDAwMDAwPC9EaXNwSXRlbUlkPg0KICAgIDxDb2xJZD5SMzAxMDAwMDAjPC9Db2xJZD4NCiAgICA8VGVtQXhpc1R5cD4xMDAwMDA8L1RlbUF4aXNUeXA+DQogICAgPE1lbnVObT7pgKPntZBDRuioiOeul+abuDwvTWVudU5tPg0KICAgIDxJdGVtTm0+54++6YeR5Y+K44Gz54++6YeR5ZCM562J54mp44Gr5L+C44KL5o+b566X5beu6aGNPC9JdGVtTm0+DQogICAgPENvbE5tPuW9k+acn+mHkemhjTwvQ29sTm0+DQogICAgPE9yaWdpbmFsVmFsPjEsNTE0LDYwMywwMDA8L09yaWdpbmFsVmFsPg0KICAgIDxMYXN0TnVtVmFsPjEsNTE0PC9MYXN0TnVtVmFsPg0KICAgIDxSYXdMaW5rVmFsPjEsNTE0PC9SYXdMaW5rVmFsPg0KICAgIDxWaWV3VW5pdFR5cD43PC9WaWV3VW5pdFR5cD4NCiAgICA8RGVjaW1hbFBvaW50PjA8L0RlY2ltYWxQb2ludD4NCiAgICA8Um91bmRUeXA+MjwvUm91bmRUeXA+DQogICAgPE51bVRleHRUeXA+MTwvTnVtVGV4dFR5cD4NCiAgICA8Q2xhc3NUeXA+MzwvQ2xhc3NUeXA+DQogICAgPERUb3RhbFlNREhNUz4yMDI1LzEwLzIzIDIwOjE1OjQ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26" Error="">PD94bWwgdmVyc2lvbj0iMS4wIiBlbmNvZGluZz0idXRmLTgiPz4NCjxMaW5rSW5mb0V4Y2VsIHhtbG5zOnhzaT0iaHR0cDovL3d3dy53My5vcmcvMjAwMS9YTUxTY2hlbWEtaW5zdGFuY2UiIHhtbG5zOnhzZD0iaHR0cDovL3d3dy53My5vcmcvMjAwMS9YTUxTY2hlbWEiPg0KICA8TGlua0luZm9Db3JlPg0KICAgIDxMaW5rSWQ+MTIyNjwvTGlua0lkPg0KICAgIDxJbmZsb3dWYWw+MTg2LDYyNzwvSW5mbG93VmFsPg0KICAgIDxEaXNwVmFsPjE4Niw2MjcgPC9EaXNwVmFsPg0KICAgIDxMYXN0VXBkVGltZT4yMDI1LzEwLzI5IDEwOjI2OjM2PC9MYXN0VXBkVGltZT4NCiAgICA8V29ya3NoZWV0Tk0+Q0bjgJBJRlJT44CRIDwvV29ya3NoZWV0Tk0+DQogICAgPExpbmtDZWxsQWRkcmVzc0ExPlI2MTwvTGlua0NlbGxBZGRyZXNzQTE+DQogICAgPExpbmtDZWxsQWRkcmVzc1IxQzE+UjYxQzE4PC9MaW5rQ2VsbEFkZHJlc3NSMUMxPg0KICAgIDxDZWxsQmFja2dyb3VuZENvbG9yPjY1NDg0PC9DZWxsQmFja2dyb3VuZENvbG9yPg0KICAgIDxDZWxsQmFja2dyb3VuZENvbG9ySW5kZXg+NjwvQ2VsbEJhY2tncm91bmRDb2xvckluZGV4Pg0KICA8L0xpbmtJbmZvQ29yZT4NCiAgPExpbmtJbmZvWHNhPg0KICAgIDxBdUlkPjA1NTk3LzIzLzMvMi9EMjMwMDUwMTAwMzAwMDAwMDAwMC8xLzEvMjQyL0s2NzAwMDAwMCMvUjMwMTAwMDA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3MDAwMDAwIzwvSXRlbUlkPg0KICAgIDxEaXNwSXRlbUlkPks2NzAwMDAwMDA8L0Rpc3BJdGVtSWQ+DQogICAgPENvbElkPlIzMDEwMDAwMCM8L0NvbElkPg0KICAgIDxUZW1BeGlzVHlwPjEwMDAwMDwvVGVtQXhpc1R5cD4NCiAgICA8TWVudU5tPumAo+e1kENG6KiI566X5pu4PC9NZW51Tm0+DQogICAgPEl0ZW1ObT7nj77ph5Hlj4rjgbPnj77ph5HlkIznrYnnianjga7kuK3plpPmnJ/mnKvmrovpq5g8L0l0ZW1ObT4NCiAgICA8Q29sTm0+5b2T5pyf6YeR6aGNPC9Db2xObT4NCiAgICA8T3JpZ2luYWxWYWw+MTg2LDYyNyw3NjksMDAwPC9PcmlnaW5hbFZhbD4NCiAgICA8TGFzdE51bVZhbD4xODYsNjI3PC9MYXN0TnVtVmFsPg0KICAgIDxSYXdMaW5rVmFsPjE4Niw2Mjc8L1Jhd0xpbmtWYWw+DQogICAgPFZpZXdVbml0VHlwPjc8L1ZpZXdVbml0VHlwPg0KICAgIDxEZWNpbWFsUG9pbnQ+MDwvRGVjaW1hbFBvaW50Pg0KICAgIDxSb3VuZFR5cD4yPC9Sb3VuZFR5cD4NCiAgICA8TnVtVGV4dFR5cD4xPC9OdW1UZXh0VHlwPg0KICAgIDxDbGFzc1R5cD4zPC9DbGFzc1R5cD4NCiAgICA8RFRvdGFsWU1ESE1TPjIwMjUvMTAvMjMgMjA6MTU6N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35" Error="">PD94bWwgdmVyc2lvbj0iMS4wIiBlbmNvZGluZz0idXRmLTgiPz4NCjxMaW5rSW5mb0V4Y2VsIHhtbG5zOnhzaT0iaHR0cDovL3d3dy53My5vcmcvMjAwMS9YTUxTY2hlbWEtaW5zdGFuY2UiIHhtbG5zOnhzZD0iaHR0cDovL3d3dy53My5vcmcvMjAwMS9YTUxTY2hlbWEiPg0KICA8TGlua0luZm9Db3JlPg0KICAgIDxMaW5rSWQ+MTIzNTwvTGlua0lkPg0KICAgIDxJbmZsb3dWYWw+MjE2LjQ1PC9JbmZsb3dWYWw+DQogICAgPERpc3BWYWw+MjE2LjQ1IDwvRGlzcFZhbD4NCiAgICA8TGFzdFVwZFRpbWU+MjAyNS8xMC8yOSAxMDoyNjozNjwvTGFzdFVwZFRpbWU+DQogICAgPFdvcmtzaGVldE5NPkVUQyA8L1dvcmtzaGVldE5NPg0KICAgIDxMaW5rQ2VsbEFkZHJlc3NBMT5BRjI3PC9MaW5rQ2VsbEFkZHJlc3NBMT4NCiAgICA8TGlua0NlbGxBZGRyZXNzUjFDMT5SMjdDMzI8L0xpbmtDZWxsQWRkcmVzc1IxQzE+DQogICAgPENlbGxCYWNrZ3JvdW5kQ29sb3I+MTY3NzcyMTU8L0NlbGxCYWNrZ3JvdW5kQ29sb3I+DQogICAgPENlbGxCYWNrZ3JvdW5kQ29sb3JJbmRleD4tNDE0MjwvQ2VsbEJhY2tncm91bmRDb2xvckluZGV4Pg0KICA8L0xpbmtJbmZvQ29yZT4NCiAgPExpbmtJbmZvWHNhPg0KICAgIDxBdUlkPjA1NTk3LzIzLzMvMi9EMjMwMzAwMTAwMDAwMDAwMDAwMC8xLzEvMjQyL0s0MjMwMDAwMCMvUjMwMTAwMFowIy8xMDAwMDA8L0F1SWQ+DQogICAgPENvbXBhbnlJZD4wNTU5NzwvQ29tcGFueUlkPg0KICAgIDxBY1BlcmlvZD4yMzwvQWNQZXJpb2Q+DQogICAgPFBlcmlvZFR5cD4zPC9QZXJpb2RUeXA+DQogICAgPFBlcmlvZER0bFR5cD4yPC9QZXJpb2REdGxUeXA+DQogICAgPFBlcmlvZFN0YXJ0RGF0ZT4yMDI1LzA3LzAxPC9QZXJpb2RTdGFydERhdGU+DQogICAgPER0S2luZElkPkQyMzAzMDAxMDAwMDAwMDAwMDAwPC9EdEtpbmRJZD4NCiAgICA8RG9jVHlwPjE8L0RvY1R5cD4NCiAgICA8RG9jVHlwTm0gLz4NCiAgICA8U3VtQWNUeXA+MTwvU3VtQWNUeXA+DQogICAgPFNoZWV0VHlwPjI0MjwvU2hlZXRUeXA+DQogICAgPFNoZWV0Tm0+6ZaL56S65pWw5YCk56K66KqNKOmWi+ekuuWNmOS9jTEpPC9TaGVldE5tPg0KICAgIDxJdGVtSWQ+SzQyMzAwMDAwIzwvSXRlbUlkPg0KICAgIDxEaXNwSXRlbUlkPks0MjMwMDAwMDA8L0Rpc3BJdGVtSWQ+DQogICAgPENvbElkPlIzMDEwMDBaMCM8L0NvbElkPg0KICAgIDxUZW1BeGlzVHlwPjEwMDAwMDwvVGVtQXhpc1R5cD4NCiAgICA8TWVudU5tPu+8keagquW9k+OBn+OCiuWIqeebijwvTWVudU5tPg0KICAgIDxJdGVtTm0+5biM6JaE5YyW5b6M77yR5qCq5b2T44Gf44KK5b2T5pyf5Yip55uK77yI6Kaq5Lya56S+44Gu5omA5pyJ6ICF44Gr5biw5bGe77yJPC9JdGVtTm0+DQogICAgPENvbE5tPuW9k+acn+WQiOioiDwvQ29sTm0+DQogICAgPE9yaWdpbmFsVmFsPjIxNi40NTA8L09yaWdpbmFsVmFsPg0KICAgIDxMYXN0TnVtVmFsPjIxNi40NTwvTGFzdE51bVZhbD4NCiAgICA8UmF3TGlua1ZhbD4yMTYuNDU8L1Jhd0xpbmtWYWw+DQogICAgPFZpZXdVbml0VHlwPjE8L1ZpZXdVbml0VHlwPg0KICAgIDxEZWNpbWFsUG9pbnQ+MjwvRGVjaW1hbFBvaW50Pg0KICAgIDxSb3VuZFR5cD4xPC9Sb3VuZFR5cD4NCiAgICA8TnVtVGV4dFR5cD4zPC9OdW1UZXh0VHlwPg0KICAgIDxDbGFzc1R5cD4zPC9DbGFzc1R5cD4NCiAgICA8RFRvdGFsWU1ESE1TPjIwMjUvMTAvMjggMTE6NDk6MD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34" Error="">PD94bWwgdmVyc2lvbj0iMS4wIiBlbmNvZGluZz0idXRmLTgiPz4NCjxMaW5rSW5mb0V4Y2VsIHhtbG5zOnhzaT0iaHR0cDovL3d3dy53My5vcmcvMjAwMS9YTUxTY2hlbWEtaW5zdGFuY2UiIHhtbG5zOnhzZD0iaHR0cDovL3d3dy53My5vcmcvMjAwMS9YTUxTY2hlbWEiPg0KICA8TGlua0luZm9Db3JlPg0KICAgIDxMaW5rSWQ+MTIzNDwvTGlua0lkPg0KICAgIDxJbmZsb3dWYWw+NCw3MTIuMjY8L0luZmxvd1ZhbD4NCiAgICA8RGlzcFZhbD40LDcxMi4yNiA8L0Rpc3BWYWw+DQogICAgPExhc3RVcGRUaW1lPjIwMjUvMTAvMjkgMTA6MjY6MzY8L0xhc3RVcGRUaW1lPg0KICAgIDxXb3Jrc2hlZXROTT5FVEMgPC9Xb3Jrc2hlZXROTT4NCiAgICA8TGlua0NlbGxBZGRyZXNzQTE+QUYyODwvTGlua0NlbGxBZGRyZXNzQTE+DQogICAgPExpbmtDZWxsQWRkcmVzc1IxQzE+UjI4QzMyPC9MaW5rQ2VsbEFkZHJlc3NSMUMxPg0KICAgIDxDZWxsQmFja2dyb3VuZENvbG9yPjE2Nzc3MjE1PC9DZWxsQmFja2dyb3VuZENvbG9yPg0KICAgIDxDZWxsQmFja2dyb3VuZENvbG9ySW5kZXg+LTQxNDI8L0NlbGxCYWNrZ3JvdW5kQ29sb3JJbmRleD4NCiAgPC9MaW5rSW5mb0NvcmU+DQogIDxMaW5rSW5mb1hzYT4NCiAgICA8QXVJZD4wNTU5Ny8yMy8zLzIvRDIzMDMwMDA1MDAwMDAwMDAwMDAvMS8xLzI0Mi9LMTMwMD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zAwMDUwMDAwMDAwMDAwMDwvRHRLaW5kSWQ+DQogICAgPERvY1R5cD4xPC9Eb2NUeXA+DQogICAgPERvY1R5cE5tIC8+DQogICAgPFN1bUFjVHlwPjE8L1N1bUFjVHlwPg0KICAgIDxTaGVldFR5cD4yNDI8L1NoZWV0VHlwPg0KICAgIDxTaGVldE5tPumWi+ekuuaVsOWApOeiuuiqjSjplovnpLrljZjkvY0xKTwvU2hlZXRObT4NCiAgICA8SXRlbUlkPksxMzAwMDAwMCM8L0l0ZW1JZD4NCiAgICA8RGlzcEl0ZW1JZD5LMTMwMDAwMDAwPC9EaXNwSXRlbUlkPg0KICAgIDxDb2xJZD5SMzAxMDAwMDAjPC9Db2xJZD4NCiAgICA8VGVtQXhpc1R5cD4xMDAwMDA8L1RlbUF4aXNUeXA+DQogICAgPE1lbnVObT7vvJHmoKrlvZPjgZ/jgoropqrkvJrnpL7miYDmnInogIXluLDlsZ7mjIHliIY8L01lbnVObT4NCiAgICA8SXRlbU5tPu+8keagquW9k+OBn+OCiuimquS8muekvuaJgOacieiAheW4sOWxnuaMgeWIhjwvSXRlbU5tPg0KICAgIDxDb2xObT7lvZPmnJ/ph5HpoY08L0NvbE5tPg0KICAgIDxPcmlnaW5hbFZhbD40LDcxMi4yNjM8L09yaWdpbmFsVmFsPg0KICAgIDxMYXN0TnVtVmFsPjQsNzEyLjI2PC9MYXN0TnVtVmFsPg0KICAgIDxSYXdMaW5rVmFsPjQsNzEyLjI2PC9SYXdMaW5rVmFsPg0KICAgIDxWaWV3VW5pdFR5cD4xPC9WaWV3VW5pdFR5cD4NCiAgICA8RGVjaW1hbFBvaW50PjI8L0RlY2ltYWxQb2ludD4NCiAgICA8Um91bmRUeXA+MTwvUm91bmRUeXA+DQogICAgPE51bVRleHRUeXA+MzwvTnVtVGV4dFR5cD4NCiAgICA8Q2xhc3NUeXA+MzwvQ2xhc3NUeXA+DQogICAgPERUb3RhbFlNREhNUz4yMDI1LzEwLzI4IDExOjQ5OjA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32" Error="">PD94bWwgdmVyc2lvbj0iMS4wIiBlbmNvZGluZz0idXRmLTgiPz4NCjxMaW5rSW5mb0V4Y2VsIHhtbG5zOnhzaT0iaHR0cDovL3d3dy53My5vcmcvMjAwMS9YTUxTY2hlbWEtaW5zdGFuY2UiIHhtbG5zOnhzZD0iaHR0cDovL3d3dy53My5vcmcvMjAwMS9YTUxTY2hlbWEiPg0KICA8TGlua0luZm9Db3JlPg0KICAgIDxMaW5rSWQ+MTIzMjwvTGlua0lkPg0KICAgIDxJbmZsb3dWYWw+MjA5LDE3NCw2NzM8L0luZmxvd1ZhbD4NCiAgICA8RGlzcFZhbD4yMDksMTc0LDY3MyA8L0Rpc3BWYWw+DQogICAgPExhc3RVcGRUaW1lPjIwMjUvMTAvMjkgMTA6MjY6MzY8L0xhc3RVcGRUaW1lPg0KICAgIDxXb3Jrc2hlZXROTT5FVEMgPC9Xb3Jrc2hlZXROTT4NCiAgICA8TGlua0NlbGxBZGRyZXNzQTE+QUYyMzwvTGlua0NlbGxBZGRyZXNzQTE+DQogICAgPExpbmtDZWxsQWRkcmVzc1IxQzE+UjIzQzMyPC9MaW5rQ2VsbEFkZHJlc3NSMUMxPg0KICAgIDxDZWxsQmFja2dyb3VuZENvbG9yPjE2Nzc3MjE1PC9DZWxsQmFja2dyb3VuZENvbG9yPg0KICAgIDxDZWxsQmFja2dyb3VuZENvbG9ySW5kZXg+LTQxNDI8L0NlbGxCYWNrZ3JvdW5kQ29sb3JJbmRleD4NCiAgPC9MaW5rSW5mb0NvcmU+DQogIDxMaW5rSW5mb1hzYT4NCiAgICA8QXVJZD4wNTU5Ny8yMy8zLzIvRDIzMDE1MDA1MDM1MDAwMDAwMDAvMS8xLzI0Mi9LMTI1MD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TUwMDUwMzUwMDAwMDAwMDwvRHRLaW5kSWQ+DQogICAgPERvY1R5cD4xPC9Eb2NUeXA+DQogICAgPERvY1R5cE5tIC8+DQogICAgPFN1bUFjVHlwPjE8L1N1bUFjVHlwPg0KICAgIDxTaGVldFR5cD4yNDI8L1NoZWV0VHlwPg0KICAgIDxTaGVldE5tPumWi+ekuuaVsOWApOeiuuiqjSjplovnpLrljZjkvY0xKTwvU2hlZXRObT4NCiAgICA8SXRlbUlkPksxMjUwMDAwMCM8L0l0ZW1JZD4NCiAgICA8RGlzcEl0ZW1JZD5LMTI1MDAwMDAwPC9EaXNwSXRlbUlkPg0KICAgIDxDb2xJZD5SMzAxMDAwMDAjPC9Db2xJZD4NCiAgICA8VGVtQXhpc1R5cD4xMDAwMDA8L1RlbUF4aXNUeXA+DQogICAgPE1lbnVObT7moKrlvI/mlbA8L01lbnVObT4NCiAgICA8SXRlbU5tPuacn+S4reW5s+Wdh+agquW8j+aVsDwvSXRlbU5tPg0KICAgIDxDb2xObT4yM+acnzJRPC9Db2xObT4NCiAgICA8T3JpZ2luYWxWYWw+MjA5LDE3NCw2NzMuNzc2MDwvT3JpZ2luYWxWYWw+DQogICAgPExhc3ROdW1WYWw+MjA5LDE3NCw2NzM8L0xhc3ROdW1WYWw+DQogICAgPFJhd0xpbmtWYWw+MjA5LDE3NCw2NzM8L1Jhd0xpbmtWYWw+DQogICAgPFZpZXdVbml0VHlwPjE8L1ZpZXdVbml0VHlwPg0KICAgIDxEZWNpbWFsUG9pbnQ+MDwvRGVjaW1hbFBvaW50Pg0KICAgIDxSb3VuZFR5cD4yPC9Sb3VuZFR5cD4NCiAgICA8TnVtVGV4dFR5cD4zPC9OdW1UZXh0VHlwPg0KICAgIDxDbGFzc1R5cD4zPC9DbGFzc1R5cD4NCiAgICA8RFRvdGFsWU1ESE1TPjIwMjUvMTAvMjggMTE6NDk6MT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33" Error="">PD94bWwgdmVyc2lvbj0iMS4wIiBlbmNvZGluZz0idXRmLTgiPz4NCjxMaW5rSW5mb0V4Y2VsIHhtbG5zOnhzaT0iaHR0cDovL3d3dy53My5vcmcvMjAwMS9YTUxTY2hlbWEtaW5zdGFuY2UiIHhtbG5zOnhzZD0iaHR0cDovL3d3dy53My5vcmcvMjAwMS9YTUxTY2hlbWEiPg0KICA8TGlua0luZm9Db3JlPg0KICAgIDxMaW5rSWQ+MTIzMzwvTGlua0lkPg0KICAgIDxJbmZsb3dWYWw+MjA4LDA2Miw1ODQ8L0luZmxvd1ZhbD4NCiAgICA8RGlzcFZhbD4yMDgsMDYyLDU4NCA8L0Rpc3BWYWw+DQogICAgPExhc3RVcGRUaW1lPjIwMjUvMTAvMjkgMTA6MjY6MzY8L0xhc3RVcGRUaW1lPg0KICAgIDxXb3Jrc2hlZXROTT5FVEMgPC9Xb3Jrc2hlZXROTT4NCiAgICA8TGlua0NlbGxBZGRyZXNzQTE+QUYyNTwvTGlua0NlbGxBZGRyZXNzQTE+DQogICAgPExpbmtDZWxsQWRkcmVzc1IxQzE+UjI1QzMyPC9MaW5rQ2VsbEFkZHJlc3NSMUMxPg0KICAgIDxDZWxsQmFja2dyb3VuZENvbG9yPjE2Nzc3MjE1PC9DZWxsQmFja2dyb3VuZENvbG9yPg0KICAgIDxDZWxsQmFja2dyb3VuZENvbG9ySW5kZXg+LTQxNDI8L0NlbGxCYWNrZ3JvdW5kQ29sb3JJbmRleD4NCiAgPC9MaW5rSW5mb0NvcmU+DQogIDxMaW5rSW5mb1hzYT4NCiAgICA8QXVJZD4wNTU5Ny8yMy8zLzIvRDIzMDE1MDA1MDM1MDAwMDAwMDAvMS8xLzI0Mi9LMTIzMDAwMDAjL1IzMDEwMDAwMCMvMTAwMDAwPC9BdUlkPg0KICAgIDxDb21wYW55SWQ+MDU1OTc8L0NvbXBhbnlJZD4NCiAgICA8QWNQZXJpb2Q+MjM8L0FjUGVyaW9kPg0KICAgIDxQZXJpb2RUeXA+MzwvUGVyaW9kVHlwPg0KICAgIDxQZXJpb2REdGxUeXA+MjwvUGVyaW9kRHRsVHlwPg0KICAgIDxQZXJpb2RTdGFydERhdGU+MjAyNS8wNy8wMTwvUGVyaW9kU3RhcnREYXRlPg0KICAgIDxEdEtpbmRJZD5EMjMwMTUwMDUwMzUwMDAwMDAwMDwvRHRLaW5kSWQ+DQogICAgPERvY1R5cD4xPC9Eb2NUeXA+DQogICAgPERvY1R5cE5tIC8+DQogICAgPFN1bUFjVHlwPjE8L1N1bUFjVHlwPg0KICAgIDxTaGVldFR5cD4yNDI8L1NoZWV0VHlwPg0KICAgIDxTaGVldE5tPumWi+ekuuaVsOWApOeiuuiqjSjplovnpLrljZjkvY0xKTwvU2hlZXRObT4NCiAgICA8SXRlbUlkPksxMjMwMDAwMCM8L0l0ZW1JZD4NCiAgICA8RGlzcEl0ZW1JZD5LMTIzMDAwMDAwPC9EaXNwSXRlbUlkPg0KICAgIDxDb2xJZD5SMzAxMDAwMDAjPC9Db2xJZD4NCiAgICA8VGVtQXhpc1R5cD4xMDAwMDA8L1RlbUF4aXNUeXA+DQogICAgPE1lbnVObT7moKrlvI/mlbA8L01lbnVObT4NCiAgICA8SXRlbU5tPuacn+acq+eZuuihjOa4iOagquW8j+aVsDwvSXRlbU5tPg0KICAgIDxDb2xObT4yM+acnzJRPC9Db2xObT4NCiAgICA8T3JpZ2luYWxWYWw+MjA4LDA2Miw1ODQuMDAwMDwvT3JpZ2luYWxWYWw+DQogICAgPExhc3ROdW1WYWw+MjA4LDA2Miw1ODQ8L0xhc3ROdW1WYWw+DQogICAgPFJhd0xpbmtWYWw+MjA4LDA2Miw1ODQ8L1Jhd0xpbmtWYWw+DQogICAgPFZpZXdVbml0VHlwPjE8L1ZpZXdVbml0VHlwPg0KICAgIDxEZWNpbWFsUG9pbnQ+MDwvRGVjaW1hbFBvaW50Pg0KICAgIDxSb3VuZFR5cD4yPC9Sb3VuZFR5cD4NCiAgICA8TnVtVGV4dFR5cD4zPC9OdW1UZXh0VHlwPg0KICAgIDxDbGFzc1R5cD4zPC9DbGFzc1R5cD4NCiAgICA8RFRvdGFsWU1ESE1TPjIwMjUvMTAvMjggMTE6NDk6MT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s>
</XAE>
</file>

<file path=customXml/itemProps1.xml><?xml version="1.0" encoding="utf-8"?>
<ds:datastoreItem xmlns:ds="http://schemas.openxmlformats.org/officeDocument/2006/customXml" ds:itemID="{77E5BF82-27C7-4DE4-8225-90C565321D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PL【日本基準】</vt:lpstr>
      <vt:lpstr>PL【IFRS】</vt:lpstr>
      <vt:lpstr>PL QTR【日本基準】</vt:lpstr>
      <vt:lpstr>PL QTR【IFRS】</vt:lpstr>
      <vt:lpstr>BS【日本基準】</vt:lpstr>
      <vt:lpstr>BS【IFRS】</vt:lpstr>
      <vt:lpstr>CF【日本基準】</vt:lpstr>
      <vt:lpstr>CF【IFRS】 </vt:lpstr>
      <vt:lpstr>SEGMENT【日本基準】</vt:lpstr>
      <vt:lpstr>SEGMENT【IFRS】</vt:lpstr>
      <vt:lpstr>GROUP(1)</vt:lpstr>
      <vt:lpstr>GROUP  (2)</vt:lpstr>
      <vt:lpstr>ETC </vt:lpstr>
      <vt:lpstr>Country Exposure</vt:lpstr>
      <vt:lpstr>BS【IFRS】!Print_Area</vt:lpstr>
      <vt:lpstr>BS【日本基準】!Print_Area</vt:lpstr>
      <vt:lpstr>'CF【IFRS】 '!Print_Area</vt:lpstr>
      <vt:lpstr>CF【日本基準】!Print_Area</vt:lpstr>
      <vt:lpstr>'Country Exposure'!Print_Area</vt:lpstr>
      <vt:lpstr>'ETC '!Print_Area</vt:lpstr>
      <vt:lpstr>'GROUP  (2)'!Print_Area</vt:lpstr>
      <vt:lpstr>'GROUP(1)'!Print_Area</vt:lpstr>
      <vt:lpstr>'PL QTR【IFRS】'!Print_Area</vt:lpstr>
      <vt:lpstr>'PL QTR【日本基準】'!Print_Area</vt:lpstr>
      <vt:lpstr>PL【IFRS】!Print_Area</vt:lpstr>
      <vt:lpstr>SEGMENT【IFRS】!Print_Area</vt:lpstr>
      <vt:lpstr>SEGMENT【日本基準】!Print_Area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2025j_04_03_data</dc:title>
  <dc:subject/>
  <dc:creator/>
  <cp:keywords/>
  <dc:description/>
  <cp:lastModifiedBy/>
  <cp:revision/>
  <dcterms:created xsi:type="dcterms:W3CDTF">2016-05-13T01:20:35Z</dcterms:created>
  <dcterms:modified xsi:type="dcterms:W3CDTF">2025-10-29T11:27:12Z</dcterms:modified>
  <cp:category/>
  <cp:contentStatus/>
</cp:coreProperties>
</file>