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D74DF4A-C754-4F63-BF15-9362DB3D87D3}" xr6:coauthVersionLast="47" xr6:coauthVersionMax="47" xr10:uidLastSave="{00000000-0000-0000-0000-000000000000}"/>
  <bookViews>
    <workbookView xWindow="28680" yWindow="-120" windowWidth="29040" windowHeight="15720" tabRatio="724" xr2:uid="{00000000-000D-0000-FFFF-FFFF00000000}"/>
  </bookViews>
  <sheets>
    <sheet name="PL【日本基準】" sheetId="57" r:id="rId1"/>
    <sheet name="PL【IFRS】" sheetId="72"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67" r:id="rId10"/>
    <sheet name="GROUP(1)" sheetId="63" r:id="rId11"/>
    <sheet name="GROUP  (2)" sheetId="64" r:id="rId12"/>
    <sheet name="ETC " sheetId="69" r:id="rId13"/>
    <sheet name="Country Exposure" sheetId="74" r:id="rId14"/>
    <sheet name="XTA_EXCEL_LINK_WORKSHEET" sheetId="73" state="veryHidden" r:id="rId15"/>
  </sheets>
  <externalReferences>
    <externalReference r:id="rId16"/>
  </externalReferences>
  <definedNames>
    <definedName name="_Fill" localSheetId="13"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BS【IFRS】!$A$1:$Q$62</definedName>
    <definedName name="_xlnm.Print_Area" localSheetId="4">BS【日本基準】!$A$1:$L$65</definedName>
    <definedName name="_xlnm.Print_Area" localSheetId="7">'CF【IFRS】 '!$A$1:$S$65</definedName>
    <definedName name="_xlnm.Print_Area" localSheetId="6">CF【日本基準】!$A$1:$M$68</definedName>
    <definedName name="_xlnm.Print_Area" localSheetId="13">'Country Exposure'!$A$1:$L$50</definedName>
    <definedName name="_xlnm.Print_Area" localSheetId="12">'ETC '!$A$1:$AE$31</definedName>
    <definedName name="_xlnm.Print_Area" localSheetId="11">'GROUP  (2)'!$A$1:$AM$55</definedName>
    <definedName name="_xlnm.Print_Area" localSheetId="10">'GROUP(1)'!$A$1:$AI$79</definedName>
    <definedName name="_xlnm.Print_Area" localSheetId="3">'PL QTR【IFRS】'!$A$1:$V$107</definedName>
    <definedName name="_xlnm.Print_Area" localSheetId="2">'PL QTR【日本基準】'!$A$1:$AP$33</definedName>
    <definedName name="_xlnm.Print_Area" localSheetId="9">SEGMENT【IFRS】!$A$1:$V$53</definedName>
    <definedName name="_xlnm.Print_Area" localSheetId="8">SEGMENT【日本基準】!$A$1:$V$60</definedName>
    <definedName name="XTA_EXCEL_LINK_207" hidden="1">PL【IFRS】!#REF!</definedName>
    <definedName name="XTA_EXCEL_LINK_208" hidden="1">PL【IFRS】!#REF!</definedName>
    <definedName name="XTA_EXCEL_LINK_209" hidden="1">PL【IFRS】!#REF!</definedName>
    <definedName name="XTA_EXCEL_LINK_210" hidden="1">PL【IFRS】!#REF!</definedName>
    <definedName name="XTA_EXCEL_LINK_211" hidden="1">PL【IFRS】!#REF!</definedName>
    <definedName name="XTA_EXCEL_LINK_212" hidden="1">PL【IFRS】!#REF!</definedName>
    <definedName name="XTA_EXCEL_LINK_213" hidden="1">PL【IFRS】!#REF!</definedName>
    <definedName name="XTA_EXCEL_LINK_214" hidden="1">PL【IFRS】!#REF!</definedName>
    <definedName name="XTA_EXCEL_LINK_215" hidden="1">PL【IFRS】!#REF!</definedName>
    <definedName name="XTA_EXCEL_LINK_216" hidden="1">PL【IFRS】!#REF!</definedName>
    <definedName name="XTA_EXCEL_LINK_217" hidden="1">PL【IFRS】!#REF!</definedName>
    <definedName name="XTA_EXCEL_LINK_218" hidden="1">PL【IFRS】!#REF!</definedName>
    <definedName name="XTA_EXCEL_LINK_219" hidden="1">PL【IFRS】!#REF!</definedName>
    <definedName name="XTA_EXCEL_LINK_220" hidden="1">PL【IFRS】!#REF!</definedName>
    <definedName name="XTA_EXCEL_LINK_221" hidden="1">PL【IFRS】!#REF!</definedName>
    <definedName name="XTA_EXCEL_LINK_222" hidden="1">PL【IFRS】!#REF!</definedName>
    <definedName name="XTA_EXCEL_LINK_223" hidden="1">PL【IFRS】!#REF!</definedName>
    <definedName name="XTA_EXCEL_LINK_224" hidden="1">PL【IFRS】!#REF!</definedName>
    <definedName name="XTA_EXCEL_LINK_225" hidden="1">PL【IFRS】!#REF!</definedName>
    <definedName name="XTA_EXCEL_LINK_226" hidden="1">PL【IFRS】!#REF!</definedName>
    <definedName name="XTA_EXCEL_LINK_227" hidden="1">PL【IFRS】!#REF!</definedName>
    <definedName name="XTA_EXCEL_LINK_228" hidden="1">PL【IFRS】!#REF!</definedName>
    <definedName name="XTA_EXCEL_LINK_229" hidden="1">PL【IFRS】!#REF!</definedName>
    <definedName name="XTA_EXCEL_LINK_230" hidden="1">PL【IFRS】!#REF!</definedName>
    <definedName name="XTA_EXCEL_LINK_231" hidden="1">PL【IFRS】!#REF!</definedName>
    <definedName name="XTA_EXCEL_LINK_232" hidden="1">PL【IFRS】!#REF!</definedName>
    <definedName name="XTA_EXCEL_LINK_233" hidden="1">PL【IFRS】!#REF!</definedName>
    <definedName name="XTA_EXCEL_LINK_234" hidden="1">PL【IFRS】!#REF!</definedName>
    <definedName name="XTA_EXCEL_LINK_235" hidden="1">PL【IFRS】!#REF!</definedName>
    <definedName name="XTA_EXCEL_LINK_236" hidden="1">PL【IFRS】!#REF!</definedName>
    <definedName name="XTA_EXCEL_LINK_237" hidden="1">PL【IFRS】!#REF!</definedName>
    <definedName name="XTA_EXCEL_LINK_238" hidden="1">PL【IFRS】!#REF!</definedName>
    <definedName name="XTA_EXCEL_LINK_239" hidden="1">PL【IFRS】!#REF!</definedName>
    <definedName name="XTA_EXCEL_LINK_240" hidden="1">PL【IFRS】!#REF!</definedName>
    <definedName name="XTA_EXCEL_LINK_241" hidden="1">PL【IFRS】!#REF!</definedName>
    <definedName name="XTA_EXCEL_LINK_242" hidden="1">PL【IFRS】!#REF!</definedName>
    <definedName name="XTA_EXCEL_LINK_243" hidden="1">PL【IFRS】!#REF!</definedName>
    <definedName name="XTA_EXCEL_LINK_246" hidden="1">PL【IFRS】!#REF!</definedName>
    <definedName name="XTA_EXCEL_LINK_248" hidden="1">PL【IFRS】!#REF!</definedName>
    <definedName name="XTA_EXCEL_LINK_251" hidden="1">PL【IFRS】!$N$6</definedName>
    <definedName name="XTA_EXCEL_LINK_252" hidden="1">PL【IFRS】!$N$7</definedName>
    <definedName name="XTA_EXCEL_LINK_253" hidden="1">PL【IFRS】!$N$8</definedName>
    <definedName name="XTA_EXCEL_LINK_254" hidden="1">PL【IFRS】!$N$9</definedName>
    <definedName name="XTA_EXCEL_LINK_255" hidden="1">PL【IFRS】!$N$10</definedName>
    <definedName name="XTA_EXCEL_LINK_256" hidden="1">PL【IFRS】!$N$11</definedName>
    <definedName name="XTA_EXCEL_LINK_257" hidden="1">PL【IFRS】!$N$13</definedName>
    <definedName name="XTA_EXCEL_LINK_258" hidden="1">PL【IFRS】!$N$14</definedName>
    <definedName name="XTA_EXCEL_LINK_259" hidden="1">PL【IFRS】!$N$15</definedName>
    <definedName name="XTA_EXCEL_LINK_260" hidden="1">PL【IFRS】!$N$16</definedName>
    <definedName name="XTA_EXCEL_LINK_261" hidden="1">PL【IFRS】!$N$17</definedName>
    <definedName name="XTA_EXCEL_LINK_262" hidden="1">PL【IFRS】!$N$18</definedName>
    <definedName name="XTA_EXCEL_LINK_263" hidden="1">PL【IFRS】!$N$20</definedName>
    <definedName name="XTA_EXCEL_LINK_264" hidden="1">PL【IFRS】!$N$21</definedName>
    <definedName name="XTA_EXCEL_LINK_265" hidden="1">PL【IFRS】!$N$22</definedName>
    <definedName name="XTA_EXCEL_LINK_267" hidden="1">PL【IFRS】!$N$24</definedName>
    <definedName name="XTA_EXCEL_LINK_268" hidden="1">PL【IFRS】!$N$25</definedName>
    <definedName name="XTA_EXCEL_LINK_269" hidden="1">PL【IFRS】!$N$27</definedName>
    <definedName name="XTA_EXCEL_LINK_270" hidden="1">PL【IFRS】!$N$28</definedName>
    <definedName name="XTA_EXCEL_LINK_271" hidden="1">PL【IFRS】!$N$29</definedName>
    <definedName name="XTA_EXCEL_LINK_272" hidden="1">PL【IFRS】!$N$30</definedName>
    <definedName name="XTA_EXCEL_LINK_273" hidden="1">PL【IFRS】!$N$32</definedName>
    <definedName name="XTA_EXCEL_LINK_274" hidden="1">PL【IFRS】!$N$33</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0" hidden="1">BS【IFRS】!$O$58</definedName>
    <definedName name="XTA_EXCEL_LINK_351" hidden="1">BS【IFRS】!$O$59</definedName>
    <definedName name="XTA_EXCEL_LINK_352" hidden="1">BS【IFRS】!$O$60</definedName>
    <definedName name="XTA_EXCEL_LINK_353" hidden="1">'CF【IFRS】 '!$O$6</definedName>
    <definedName name="XTA_EXCEL_LINK_354" hidden="1">'CF【IFRS】 '!$O$7</definedName>
    <definedName name="XTA_EXCEL_LINK_355" hidden="1">'CF【IFRS】 '!$O$8</definedName>
    <definedName name="XTA_EXCEL_LINK_356" hidden="1">'CF【IFRS】 '!$O$9</definedName>
    <definedName name="XTA_EXCEL_LINK_357" hidden="1">'CF【IFRS】 '!$O$10</definedName>
    <definedName name="XTA_EXCEL_LINK_358" hidden="1">'CF【IFRS】 '!$O$11</definedName>
    <definedName name="XTA_EXCEL_LINK_359" hidden="1">'CF【IFRS】 '!$O$12</definedName>
    <definedName name="XTA_EXCEL_LINK_360" hidden="1">'CF【IFRS】 '!$O$13</definedName>
    <definedName name="XTA_EXCEL_LINK_361" hidden="1">'CF【IFRS】 '!$O$14</definedName>
    <definedName name="XTA_EXCEL_LINK_362" hidden="1">'CF【IFRS】 '!$O$15</definedName>
    <definedName name="XTA_EXCEL_LINK_363" hidden="1">'CF【IFRS】 '!$O$16</definedName>
    <definedName name="XTA_EXCEL_LINK_364" hidden="1">'CF【IFRS】 '!$O$17</definedName>
    <definedName name="XTA_EXCEL_LINK_365" hidden="1">'CF【IFRS】 '!$O$18</definedName>
    <definedName name="XTA_EXCEL_LINK_366" hidden="1">'CF【IFRS】 '!$O$19</definedName>
    <definedName name="XTA_EXCEL_LINK_367" hidden="1">'CF【IFRS】 '!$O$20</definedName>
    <definedName name="XTA_EXCEL_LINK_368" hidden="1">'CF【IFRS】 '!$O$21</definedName>
    <definedName name="XTA_EXCEL_LINK_369" hidden="1">'CF【IFRS】 '!$O$22</definedName>
    <definedName name="XTA_EXCEL_LINK_370" hidden="1">'CF【IFRS】 '!$O$23</definedName>
    <definedName name="XTA_EXCEL_LINK_371" hidden="1">'CF【IFRS】 '!$O$24</definedName>
    <definedName name="XTA_EXCEL_LINK_372" hidden="1">'CF【IFRS】 '!$O$26</definedName>
    <definedName name="XTA_EXCEL_LINK_373" hidden="1">'CF【IFRS】 '!$O$27</definedName>
    <definedName name="XTA_EXCEL_LINK_374" hidden="1">'CF【IFRS】 '!$O$28</definedName>
    <definedName name="XTA_EXCEL_LINK_375" hidden="1">'CF【IFRS】 '!$O$29</definedName>
    <definedName name="XTA_EXCEL_LINK_376" hidden="1">'CF【IFRS】 '!$O$30</definedName>
    <definedName name="XTA_EXCEL_LINK_377" hidden="1">'CF【IFRS】 '!$O$31</definedName>
    <definedName name="XTA_EXCEL_LINK_378" hidden="1">'CF【IFRS】 '!$O$32</definedName>
    <definedName name="XTA_EXCEL_LINK_379" hidden="1">'CF【IFRS】 '!$O$33</definedName>
    <definedName name="XTA_EXCEL_LINK_380" hidden="1">'CF【IFRS】 '!$O$34</definedName>
    <definedName name="XTA_EXCEL_LINK_381" hidden="1">'CF【IFRS】 '!$O$35</definedName>
    <definedName name="XTA_EXCEL_LINK_382" hidden="1">'CF【IFRS】 '!$N$35</definedName>
    <definedName name="XTA_EXCEL_LINK_383" hidden="1">'CF【IFRS】 '!$O$36</definedName>
    <definedName name="XTA_EXCEL_LINK_384" hidden="1">'CF【IFRS】 '!$O$37</definedName>
    <definedName name="XTA_EXCEL_LINK_385" hidden="1">'CF【IFRS】 '!$O$42</definedName>
    <definedName name="XTA_EXCEL_LINK_386" hidden="1">'CF【IFRS】 '!$O$43</definedName>
    <definedName name="XTA_EXCEL_LINK_387" hidden="1">'CF【IFRS】 '!$O$44</definedName>
    <definedName name="XTA_EXCEL_LINK_389" hidden="1">'CF【IFRS】 '!$O$46</definedName>
    <definedName name="XTA_EXCEL_LINK_390" hidden="1">'CF【IFRS】 '!$O$47</definedName>
    <definedName name="XTA_EXCEL_LINK_391" hidden="1">'CF【IFRS】 '!$O$49</definedName>
    <definedName name="XTA_EXCEL_LINK_392" hidden="1">'CF【IFRS】 '!$O$50</definedName>
    <definedName name="XTA_EXCEL_LINK_393" hidden="1">'CF【IFRS】 '!$O$51</definedName>
    <definedName name="XTA_EXCEL_LINK_394" hidden="1">'CF【IFRS】 '!$O$52</definedName>
    <definedName name="XTA_EXCEL_LINK_395" hidden="1">'CF【IFRS】 '!$O$53</definedName>
    <definedName name="XTA_EXCEL_LINK_396" hidden="1">'CF【IFRS】 '!$O$54</definedName>
    <definedName name="XTA_EXCEL_LINK_397" hidden="1">'CF【IFRS】 '!$O$55</definedName>
    <definedName name="XTA_EXCEL_LINK_398" hidden="1">'CF【IFRS】 '!$O$56</definedName>
    <definedName name="XTA_EXCEL_LINK_399" hidden="1">'CF【IFRS】 '!$O$57</definedName>
    <definedName name="XTA_EXCEL_LINK_400" hidden="1">'CF【IFRS】 '!$O$58</definedName>
    <definedName name="XTA_EXCEL_LINK_401" hidden="1">'CF【IFRS】 '!$O$59</definedName>
    <definedName name="XTA_EXCEL_LINK_402" hidden="1">'CF【IFRS】 '!$O$61</definedName>
    <definedName name="XTA_EXCEL_LINK_403" hidden="1">PL【IFRS】!$N$48</definedName>
    <definedName name="XTA_EXCEL_LINK_404" hidden="1">PL【IFRS】!$N$51</definedName>
    <definedName name="XTA_EXCEL_LINK_405" hidden="1">PL【IFRS】!$N$52</definedName>
    <definedName name="XTA_EXCEL_LINK_406" hidden="1">PL【IFRS】!$N$53</definedName>
    <definedName name="XTA_EXCEL_LINK_407" hidden="1">PL【IFRS】!$N$54</definedName>
    <definedName name="XTA_EXCEL_LINK_408" hidden="1">PL【IFRS】!$N$56</definedName>
    <definedName name="XTA_EXCEL_LINK_409" hidden="1">PL【IFRS】!$N$57</definedName>
    <definedName name="XTA_EXCEL_LINK_410" hidden="1">PL【IFRS】!$N$58</definedName>
    <definedName name="XTA_EXCEL_LINK_411" hidden="1">PL【IFRS】!$N$59</definedName>
    <definedName name="XTA_EXCEL_LINK_412" hidden="1">PL【IFRS】!$N$60</definedName>
    <definedName name="XTA_EXCEL_LINK_413" hidden="1">PL【IFRS】!$N$61</definedName>
    <definedName name="XTA_EXCEL_LINK_414" hidden="1">PL【IFRS】!$N$63</definedName>
    <definedName name="XTA_EXCEL_LINK_415" hidden="1">PL【IFRS】!$N$64</definedName>
    <definedName name="XTA_EXCEL_LINK_416" hidden="1">PL【IFRS】!$N$65</definedName>
    <definedName name="XTA_EXCEL_LINK_417" hidden="1">SEGMENT【IFRS】!$D$6</definedName>
    <definedName name="XTA_EXCEL_LINK_418" hidden="1">SEGMENT【IFRS】!$G$6</definedName>
    <definedName name="XTA_EXCEL_LINK_419" hidden="1">SEGMENT【IFRS】!$J$6</definedName>
    <definedName name="XTA_EXCEL_LINK_420" hidden="1">SEGMENT【IFRS】!$D$7</definedName>
    <definedName name="XTA_EXCEL_LINK_421" hidden="1">SEGMENT【IFRS】!$G$7</definedName>
    <definedName name="XTA_EXCEL_LINK_422" hidden="1">SEGMENT【IFRS】!$J$7</definedName>
    <definedName name="XTA_EXCEL_LINK_423" hidden="1">SEGMENT【IFRS】!$D$8</definedName>
    <definedName name="XTA_EXCEL_LINK_424" hidden="1">SEGMENT【IFRS】!$G$8</definedName>
    <definedName name="XTA_EXCEL_LINK_425" hidden="1">SEGMENT【IFRS】!$D$9</definedName>
    <definedName name="XTA_EXCEL_LINK_426" hidden="1">SEGMENT【IFRS】!$G$9</definedName>
    <definedName name="XTA_EXCEL_LINK_427" hidden="1">SEGMENT【IFRS】!$J$9</definedName>
    <definedName name="XTA_EXCEL_LINK_428" hidden="1">SEGMENT【IFRS】!$D$10</definedName>
    <definedName name="XTA_EXCEL_LINK_429" hidden="1">SEGMENT【IFRS】!$G$10</definedName>
    <definedName name="XTA_EXCEL_LINK_430" hidden="1">SEGMENT【IFRS】!$J$10</definedName>
    <definedName name="XTA_EXCEL_LINK_431" hidden="1">SEGMENT【IFRS】!$D$11</definedName>
    <definedName name="XTA_EXCEL_LINK_432" hidden="1">SEGMENT【IFRS】!$G$11</definedName>
    <definedName name="XTA_EXCEL_LINK_433" hidden="1">SEGMENT【IFRS】!$J$11</definedName>
    <definedName name="XTA_EXCEL_LINK_434" hidden="1">SEGMENT【IFRS】!$D$12</definedName>
    <definedName name="XTA_EXCEL_LINK_435" hidden="1">SEGMENT【IFRS】!$G$12</definedName>
    <definedName name="XTA_EXCEL_LINK_436" hidden="1">SEGMENT【IFRS】!$J$12</definedName>
    <definedName name="XTA_EXCEL_LINK_437" hidden="1">SEGMENT【IFRS】!$D$13</definedName>
    <definedName name="XTA_EXCEL_LINK_438" hidden="1">SEGMENT【IFRS】!$G$13</definedName>
    <definedName name="XTA_EXCEL_LINK_439" hidden="1">SEGMENT【IFRS】!$J$13</definedName>
    <definedName name="XTA_EXCEL_LINK_441" hidden="1">'ETC '!$AB$6</definedName>
    <definedName name="XTA_EXCEL_LINK_442" hidden="1">'ETC '!$AB$7</definedName>
    <definedName name="XTA_EXCEL_LINK_443" hidden="1">'CF【IFRS】 '!$O$39</definedName>
    <definedName name="XTA_EXCEL_LINK_444" hidden="1">'ETC '!$AB$9</definedName>
    <definedName name="XTA_EXCEL_LINK_445" hidden="1">'ETC '!$AB$8</definedName>
    <definedName name="XTA_EXCEL_LINK_446" hidden="1">'ETC '!$AB$28</definedName>
    <definedName name="XTA_EXCEL_LINK_447" hidden="1">'ETC '!$AB$27</definedName>
    <definedName name="XTA_EXCEL_LINK_449" hidden="1">'ETC '!$AB$25</definedName>
    <definedName name="XTA_EXCEL_LINK_450" hidden="1">'ETC '!$AB$23</definedName>
    <definedName name="XTA_EXCEL_LINK_451" hidden="1">PL【IFRS】!$N$12</definedName>
    <definedName name="XTA_EXCEL_LINK_452" hidden="1">PL【IFRS】!$N$23</definedName>
    <definedName name="XTA_EXCEL_LINK_453" hidden="1">'CF【IFRS】 '!$O$45</definedName>
    <definedName name="XTA_EXCEL_LINK_454" hidden="1">SEGMENT【IFRS】!$J$8</definedName>
    <definedName name="XTA_EXCEL_LINK_455" hidden="1">PL【IFRS】!$N$26</definedName>
    <definedName name="XTA_EXCEL_LINK_456" hidden="1">'PL QTR【IFRS】'!$F$79</definedName>
    <definedName name="XTA_EXCEL_LINK_457" hidden="1">'PL QTR【IFRS】'!$F$80</definedName>
    <definedName name="XTA_EXCEL_LINK_458" hidden="1">'PL QTR【IFRS】'!$F$81</definedName>
    <definedName name="XTA_EXCEL_LINK_459" hidden="1">'PL QTR【IFRS】'!$F$82</definedName>
    <definedName name="XTA_EXCEL_LINK_460" hidden="1">'PL QTR【IFRS】'!$F$83</definedName>
    <definedName name="XTA_EXCEL_LINK_461" hidden="1">'PL QTR【IFRS】'!$F$84</definedName>
    <definedName name="XTA_EXCEL_LINK_462" hidden="1">'PL QTR【IFRS】'!$F$85</definedName>
    <definedName name="XTA_EXCEL_LINK_463" hidden="1">'PL QTR【IFRS】'!$F$86</definedName>
    <definedName name="XTA_EXCEL_LINK_464" hidden="1">'PL QTR【IFRS】'!$F$87</definedName>
    <definedName name="XTA_EXCEL_LINK_465" hidden="1">'PL QTR【IFRS】'!$F$88</definedName>
    <definedName name="XTA_EXCEL_LINK_466" hidden="1">'PL QTR【IFRS】'!$F$89</definedName>
    <definedName name="XTA_EXCEL_LINK_467" hidden="1">'PL QTR【IFRS】'!$F$90</definedName>
    <definedName name="XTA_EXCEL_LINK_468" hidden="1">'PL QTR【IFRS】'!$F$91</definedName>
    <definedName name="XTA_EXCEL_LINK_469" hidden="1">'PL QTR【IFRS】'!$F$94</definedName>
    <definedName name="XTA_EXCEL_LINK_470" hidden="1">'PL QTR【IFRS】'!$F$95</definedName>
    <definedName name="XTA_EXCEL_LINK_471" hidden="1">'PL QTR【IFRS】'!$F$93</definedName>
    <definedName name="XTA_EXCEL_LINK_472" hidden="1">'PL QTR【IFRS】'!$F$98</definedName>
    <definedName name="XTA_EXCEL_LINK_473" hidden="1">'PL QTR【IFRS】'!$F$99</definedName>
    <definedName name="XTA_EXCEL_LINK_474" hidden="1">'PL QTR【IFRS】'!$F$97</definedName>
    <definedName name="XTA_EXCEL_LINK_475" hidden="1">'PL QTR【IFRS】'!$F$100</definedName>
    <definedName name="XTA_EXCEL_LINK_476" hidden="1">'PL QTR【IFRS】'!$F$101</definedName>
    <definedName name="XTA_EXCEL_LINK_477" hidden="1">'PL QTR【IFRS】'!$F$102</definedName>
    <definedName name="XTA_EXCEL_LINK_478" hidden="1">'PL QTR【IFRS】'!$F$103</definedName>
    <definedName name="XTA_EXCEL_LINK_479" hidden="1">'PL QTR【IFRS】'!$F$105</definedName>
    <definedName name="XTA_EXCEL_LINK_480" hidden="1">'PL QTR【IFRS】'!$F$106</definedName>
    <definedName name="XTA_EXCEL_LINK_481" hidden="1">BS【IFRS】!$O$38</definedName>
    <definedName name="XTA_EXCEL_LINK_483" hidden="1">SEGMENT【IFRS】!$D$14</definedName>
    <definedName name="XTA_EXCEL_LINK_484" hidden="1">SEGMENT【IFRS】!$J$14</definedName>
    <definedName name="XTA_EXCEL_LINK_485" hidden="1">SEGMENT【IFRS】!$G$14</definedName>
    <definedName name="XTA_EXCEL_LINK_486" hidden="1">SEGMENT【IFRS】!$D$15</definedName>
    <definedName name="XTA_EXCEL_LINK_487" hidden="1">SEGMENT【IFRS】!$J$15</definedName>
    <definedName name="XTA_EXCEL_LINK_488" hidden="1">SEGMENT【IFRS】!$G$15</definedName>
    <definedName name="XTA_EXCEL_LINK_489" hidden="1">PL【IFRS】!$O$6</definedName>
    <definedName name="XTA_EXCEL_LINK_490" hidden="1">PL【IFRS】!$O$7</definedName>
    <definedName name="XTA_EXCEL_LINK_491" hidden="1">PL【IFRS】!$O$8</definedName>
    <definedName name="XTA_EXCEL_LINK_492" hidden="1">PL【IFRS】!$O$9</definedName>
    <definedName name="XTA_EXCEL_LINK_493" hidden="1">PL【IFRS】!$O$10</definedName>
    <definedName name="XTA_EXCEL_LINK_494" hidden="1">PL【IFRS】!$O$11</definedName>
    <definedName name="XTA_EXCEL_LINK_495" hidden="1">PL【IFRS】!$O$12</definedName>
    <definedName name="XTA_EXCEL_LINK_496" hidden="1">PL【IFRS】!$O$13</definedName>
    <definedName name="XTA_EXCEL_LINK_497" hidden="1">PL【IFRS】!$O$14</definedName>
    <definedName name="XTA_EXCEL_LINK_498" hidden="1">PL【IFRS】!$O$15</definedName>
    <definedName name="XTA_EXCEL_LINK_499" hidden="1">PL【IFRS】!$O$16</definedName>
    <definedName name="XTA_EXCEL_LINK_500" hidden="1">PL【IFRS】!$O$17</definedName>
    <definedName name="XTA_EXCEL_LINK_501" hidden="1">PL【IFRS】!$O$18</definedName>
    <definedName name="XTA_EXCEL_LINK_502" hidden="1">PL【IFRS】!$O$20</definedName>
    <definedName name="XTA_EXCEL_LINK_503" hidden="1">PL【IFRS】!$O$21</definedName>
    <definedName name="XTA_EXCEL_LINK_504" hidden="1">PL【IFRS】!$O$22</definedName>
    <definedName name="XTA_EXCEL_LINK_505" hidden="1">PL【IFRS】!$O$23</definedName>
    <definedName name="XTA_EXCEL_LINK_506" hidden="1">PL【IFRS】!$O$24</definedName>
    <definedName name="XTA_EXCEL_LINK_507" hidden="1">PL【IFRS】!$O$25</definedName>
    <definedName name="XTA_EXCEL_LINK_508" hidden="1">PL【IFRS】!$O$27</definedName>
    <definedName name="XTA_EXCEL_LINK_509" hidden="1">PL【IFRS】!$O$28</definedName>
    <definedName name="XTA_EXCEL_LINK_510" hidden="1">PL【IFRS】!$O$29</definedName>
    <definedName name="XTA_EXCEL_LINK_511" hidden="1">PL【IFRS】!$O$30</definedName>
    <definedName name="XTA_EXCEL_LINK_513" hidden="1">PL【IFRS】!$O$33</definedName>
    <definedName name="XTA_EXCEL_LINK_514" hidden="1">PL【IFRS】!$O$48</definedName>
    <definedName name="XTA_EXCEL_LINK_515" hidden="1">PL【IFRS】!$O$51</definedName>
    <definedName name="XTA_EXCEL_LINK_516" hidden="1">PL【IFRS】!$O$52</definedName>
    <definedName name="XTA_EXCEL_LINK_517" hidden="1">PL【IFRS】!$O$53</definedName>
    <definedName name="XTA_EXCEL_LINK_518" hidden="1">PL【IFRS】!$O$54</definedName>
    <definedName name="XTA_EXCEL_LINK_519" hidden="1">PL【IFRS】!$O$56</definedName>
    <definedName name="XTA_EXCEL_LINK_520" hidden="1">PL【IFRS】!$O$57</definedName>
    <definedName name="XTA_EXCEL_LINK_521" hidden="1">PL【IFRS】!$O$58</definedName>
    <definedName name="XTA_EXCEL_LINK_522" hidden="1">PL【IFRS】!$O$59</definedName>
    <definedName name="XTA_EXCEL_LINK_523" hidden="1">PL【IFRS】!$O$60</definedName>
    <definedName name="XTA_EXCEL_LINK_524" hidden="1">PL【IFRS】!$O$61</definedName>
    <definedName name="XTA_EXCEL_LINK_525" hidden="1">PL【IFRS】!$O$63</definedName>
    <definedName name="XTA_EXCEL_LINK_526" hidden="1">PL【IFRS】!$O$64</definedName>
    <definedName name="XTA_EXCEL_LINK_527" hidden="1">PL【IFRS】!$O$65</definedName>
    <definedName name="XTA_EXCEL_LINK_528" hidden="1">BS【IFRS】!$P$6</definedName>
    <definedName name="XTA_EXCEL_LINK_529" hidden="1">BS【IFRS】!$P$7</definedName>
    <definedName name="XTA_EXCEL_LINK_530" hidden="1">BS【IFRS】!$P$8</definedName>
    <definedName name="XTA_EXCEL_LINK_531" hidden="1">BS【IFRS】!$P$10</definedName>
    <definedName name="XTA_EXCEL_LINK_532" hidden="1">BS【IFRS】!$P$11</definedName>
    <definedName name="XTA_EXCEL_LINK_533" hidden="1">BS【IFRS】!$P$12</definedName>
    <definedName name="XTA_EXCEL_LINK_534" hidden="1">BS【IFRS】!$P$13</definedName>
    <definedName name="XTA_EXCEL_LINK_535" hidden="1">BS【IFRS】!$P$14</definedName>
    <definedName name="XTA_EXCEL_LINK_536" hidden="1">BS【IFRS】!$P$15</definedName>
    <definedName name="XTA_EXCEL_LINK_537" hidden="1">BS【IFRS】!$P$17</definedName>
    <definedName name="XTA_EXCEL_LINK_538" hidden="1">BS【IFRS】!$P$18</definedName>
    <definedName name="XTA_EXCEL_LINK_539" hidden="1">BS【IFRS】!$P$19</definedName>
    <definedName name="XTA_EXCEL_LINK_540" hidden="1">BS【IFRS】!$P$20</definedName>
    <definedName name="XTA_EXCEL_LINK_541" hidden="1">BS【IFRS】!$P$21</definedName>
    <definedName name="XTA_EXCEL_LINK_542" hidden="1">BS【IFRS】!$P$22</definedName>
    <definedName name="XTA_EXCEL_LINK_543" hidden="1">BS【IFRS】!$P$23</definedName>
    <definedName name="XTA_EXCEL_LINK_544" hidden="1">BS【IFRS】!$P$24</definedName>
    <definedName name="XTA_EXCEL_LINK_545" hidden="1">BS【IFRS】!$P$25</definedName>
    <definedName name="XTA_EXCEL_LINK_546" hidden="1">BS【IFRS】!$P$26</definedName>
    <definedName name="XTA_EXCEL_LINK_547" hidden="1">BS【IFRS】!$P$27</definedName>
    <definedName name="XTA_EXCEL_LINK_548" hidden="1">BS【IFRS】!$P$28</definedName>
    <definedName name="XTA_EXCEL_LINK_549" hidden="1">BS【IFRS】!$P$29</definedName>
    <definedName name="XTA_EXCEL_LINK_550" hidden="1">BS【IFRS】!$P$31</definedName>
    <definedName name="XTA_EXCEL_LINK_551" hidden="1">BS【IFRS】!$P$32</definedName>
    <definedName name="XTA_EXCEL_LINK_552" hidden="1">BS【IFRS】!$P$33</definedName>
    <definedName name="XTA_EXCEL_LINK_553" hidden="1">BS【IFRS】!$P$34</definedName>
    <definedName name="XTA_EXCEL_LINK_554" hidden="1">BS【IFRS】!$P$35</definedName>
    <definedName name="XTA_EXCEL_LINK_555" hidden="1">BS【IFRS】!$P$36</definedName>
    <definedName name="XTA_EXCEL_LINK_556" hidden="1">BS【IFRS】!$P$37</definedName>
    <definedName name="XTA_EXCEL_LINK_559" hidden="1">BS【IFRS】!$P$38</definedName>
    <definedName name="XTA_EXCEL_LINK_560" hidden="1">BS【IFRS】!$P$41</definedName>
    <definedName name="XTA_EXCEL_LINK_561" hidden="1">BS【IFRS】!$P$42</definedName>
    <definedName name="XTA_EXCEL_LINK_562" hidden="1">BS【IFRS】!$P$43</definedName>
    <definedName name="XTA_EXCEL_LINK_563" hidden="1">BS【IFRS】!$P$44</definedName>
    <definedName name="XTA_EXCEL_LINK_564" hidden="1">BS【IFRS】!$P$45</definedName>
    <definedName name="XTA_EXCEL_LINK_565" hidden="1">BS【IFRS】!$P$46</definedName>
    <definedName name="XTA_EXCEL_LINK_566" hidden="1">BS【IFRS】!$P$47</definedName>
    <definedName name="XTA_EXCEL_LINK_567" hidden="1">BS【IFRS】!$P$48</definedName>
    <definedName name="XTA_EXCEL_LINK_568" hidden="1">BS【IFRS】!$P$49</definedName>
    <definedName name="XTA_EXCEL_LINK_569" hidden="1">BS【IFRS】!$P$50</definedName>
    <definedName name="XTA_EXCEL_LINK_570" hidden="1">BS【IFRS】!$P$52</definedName>
    <definedName name="XTA_EXCEL_LINK_571" hidden="1">BS【IFRS】!$P$53</definedName>
    <definedName name="XTA_EXCEL_LINK_572" hidden="1">BS【IFRS】!$P$54</definedName>
    <definedName name="XTA_EXCEL_LINK_573" hidden="1">BS【IFRS】!$P$55</definedName>
    <definedName name="XTA_EXCEL_LINK_574" hidden="1">BS【IFRS】!$P$56</definedName>
    <definedName name="XTA_EXCEL_LINK_575" hidden="1">BS【IFRS】!$P$57</definedName>
    <definedName name="XTA_EXCEL_LINK_576" hidden="1">BS【IFRS】!$P$58</definedName>
    <definedName name="XTA_EXCEL_LINK_577" hidden="1">BS【IFRS】!$P$59</definedName>
    <definedName name="XTA_EXCEL_LINK_578" hidden="1">BS【IFRS】!$P$60</definedName>
    <definedName name="XTA_EXCEL_LINK_628" hidden="1">SEGMENT【IFRS】!$E$6</definedName>
    <definedName name="XTA_EXCEL_LINK_629" hidden="1">SEGMENT【IFRS】!$E$7</definedName>
    <definedName name="XTA_EXCEL_LINK_630" hidden="1">SEGMENT【IFRS】!$E$8</definedName>
    <definedName name="XTA_EXCEL_LINK_631" hidden="1">SEGMENT【IFRS】!$E$9</definedName>
    <definedName name="XTA_EXCEL_LINK_632" hidden="1">SEGMENT【IFRS】!$E$10</definedName>
    <definedName name="XTA_EXCEL_LINK_633" hidden="1">SEGMENT【IFRS】!$E$11</definedName>
    <definedName name="XTA_EXCEL_LINK_634" hidden="1">SEGMENT【IFRS】!$E$12</definedName>
    <definedName name="XTA_EXCEL_LINK_635" hidden="1">SEGMENT【IFRS】!$E$13</definedName>
    <definedName name="XTA_EXCEL_LINK_636" hidden="1">SEGMENT【IFRS】!$E$14</definedName>
    <definedName name="XTA_EXCEL_LINK_637" hidden="1">SEGMENT【IFRS】!$E$15</definedName>
    <definedName name="XTA_EXCEL_LINK_638" hidden="1">SEGMENT【IFRS】!$K$7</definedName>
    <definedName name="XTA_EXCEL_LINK_639" hidden="1">SEGMENT【IFRS】!$K$6</definedName>
    <definedName name="XTA_EXCEL_LINK_640" hidden="1">SEGMENT【IFRS】!$K$8</definedName>
    <definedName name="XTA_EXCEL_LINK_643" hidden="1">SEGMENT【IFRS】!$K$11</definedName>
    <definedName name="XTA_EXCEL_LINK_644" hidden="1">SEGMENT【IFRS】!$K$10</definedName>
    <definedName name="XTA_EXCEL_LINK_645" hidden="1">SEGMENT【IFRS】!$K$9</definedName>
    <definedName name="XTA_EXCEL_LINK_646" hidden="1">SEGMENT【IFRS】!$K$12</definedName>
    <definedName name="XTA_EXCEL_LINK_647" hidden="1">SEGMENT【IFRS】!$K$13</definedName>
    <definedName name="XTA_EXCEL_LINK_648" hidden="1">SEGMENT【IFRS】!$K$14</definedName>
    <definedName name="XTA_EXCEL_LINK_649" hidden="1">SEGMENT【IFRS】!$K$15</definedName>
    <definedName name="XTA_EXCEL_LINK_650" hidden="1">SEGMENT【IFRS】!$H$15</definedName>
    <definedName name="XTA_EXCEL_LINK_652" hidden="1">SEGMENT【IFRS】!$H$12</definedName>
    <definedName name="XTA_EXCEL_LINK_653" hidden="1">SEGMENT【IFRS】!$H$13</definedName>
    <definedName name="XTA_EXCEL_LINK_654" hidden="1">SEGMENT【IFRS】!$H$14</definedName>
    <definedName name="XTA_EXCEL_LINK_655" hidden="1">SEGMENT【IFRS】!$H$11</definedName>
    <definedName name="XTA_EXCEL_LINK_656" hidden="1">SEGMENT【IFRS】!$H$10</definedName>
    <definedName name="XTA_EXCEL_LINK_657" hidden="1">SEGMENT【IFRS】!$H$9</definedName>
    <definedName name="XTA_EXCEL_LINK_658" hidden="1">SEGMENT【IFRS】!$H$8</definedName>
    <definedName name="XTA_EXCEL_LINK_659" hidden="1">SEGMENT【IFRS】!$H$7</definedName>
    <definedName name="XTA_EXCEL_LINK_660" hidden="1">SEGMENT【IFRS】!$H$6</definedName>
    <definedName name="XTA_EXCEL_LINK_664" hidden="1">'ETC '!$AC$9</definedName>
    <definedName name="XTA_EXCEL_LINK_665" hidden="1">'ETC '!$AC$28</definedName>
    <definedName name="XTA_EXCEL_LINK_666" hidden="1">'ETC '!$AC$27</definedName>
    <definedName name="XTA_EXCEL_LINK_667" hidden="1">'ETC '!$AC$25</definedName>
    <definedName name="XTA_EXCEL_LINK_668" hidden="1">'ETC '!$AC$23</definedName>
    <definedName name="XTA_EXCEL_LINK_669" hidden="1">PL【IFRS】!$O$32</definedName>
    <definedName name="XTA_EXCEL_LINK_670" hidden="1">BS【IFRS】!$P$39</definedName>
    <definedName name="XTA_EXCEL_LINK_671" hidden="1">'ETC '!$AC$6</definedName>
    <definedName name="XTA_EXCEL_LINK_672" hidden="1">'ETC '!$AC$7</definedName>
    <definedName name="XTA_EXCEL_LINK_673" hidden="1">'ETC '!$AC$8</definedName>
    <definedName name="XTA_EXCEL_LINK_674" hidden="1">PL【IFRS】!$P$6</definedName>
    <definedName name="XTA_EXCEL_LINK_675" hidden="1">PL【IFRS】!$P$7</definedName>
    <definedName name="XTA_EXCEL_LINK_676" hidden="1">PL【IFRS】!$P$8</definedName>
    <definedName name="XTA_EXCEL_LINK_677" hidden="1">PL【IFRS】!$P$9</definedName>
    <definedName name="XTA_EXCEL_LINK_678" hidden="1">PL【IFRS】!$P$10</definedName>
    <definedName name="XTA_EXCEL_LINK_679" hidden="1">PL【IFRS】!$P$11</definedName>
    <definedName name="XTA_EXCEL_LINK_680" hidden="1">PL【IFRS】!$P$12</definedName>
    <definedName name="XTA_EXCEL_LINK_681" hidden="1">PL【IFRS】!$P$13</definedName>
    <definedName name="XTA_EXCEL_LINK_682" hidden="1">PL【IFRS】!$P$14</definedName>
    <definedName name="XTA_EXCEL_LINK_683" hidden="1">PL【IFRS】!$P$15</definedName>
    <definedName name="XTA_EXCEL_LINK_684" hidden="1">PL【IFRS】!$P$16</definedName>
    <definedName name="XTA_EXCEL_LINK_685" hidden="1">PL【IFRS】!$P$17</definedName>
    <definedName name="XTA_EXCEL_LINK_686" hidden="1">PL【IFRS】!$P$18</definedName>
    <definedName name="XTA_EXCEL_LINK_687" hidden="1">PL【IFRS】!$P$20</definedName>
    <definedName name="XTA_EXCEL_LINK_688" hidden="1">PL【IFRS】!$P$21</definedName>
    <definedName name="XTA_EXCEL_LINK_689" hidden="1">PL【IFRS】!$P$22</definedName>
    <definedName name="XTA_EXCEL_LINK_690" hidden="1">PL【IFRS】!$P$23</definedName>
    <definedName name="XTA_EXCEL_LINK_691" hidden="1">PL【IFRS】!$P$24</definedName>
    <definedName name="XTA_EXCEL_LINK_692" hidden="1">PL【IFRS】!$P$25</definedName>
    <definedName name="XTA_EXCEL_LINK_693" hidden="1">PL【IFRS】!$P$27</definedName>
    <definedName name="XTA_EXCEL_LINK_694" hidden="1">PL【IFRS】!$P$28</definedName>
    <definedName name="XTA_EXCEL_LINK_695" hidden="1">PL【IFRS】!$P$29</definedName>
    <definedName name="XTA_EXCEL_LINK_696" hidden="1">PL【IFRS】!$P$30</definedName>
    <definedName name="XTA_EXCEL_LINK_697" hidden="1">PL【IFRS】!$P$32</definedName>
    <definedName name="XTA_EXCEL_LINK_698" hidden="1">PL【IFRS】!$P$33</definedName>
    <definedName name="XTA_EXCEL_LINK_699" hidden="1">PL【IFRS】!$P$48</definedName>
    <definedName name="XTA_EXCEL_LINK_700" hidden="1">PL【IFRS】!$P$51</definedName>
    <definedName name="XTA_EXCEL_LINK_701" hidden="1">PL【IFRS】!$P$52</definedName>
    <definedName name="XTA_EXCEL_LINK_702" hidden="1">PL【IFRS】!$P$53</definedName>
    <definedName name="XTA_EXCEL_LINK_703" hidden="1">PL【IFRS】!$P$54</definedName>
    <definedName name="XTA_EXCEL_LINK_704" hidden="1">PL【IFRS】!$P$56</definedName>
    <definedName name="XTA_EXCEL_LINK_705" hidden="1">PL【IFRS】!$P$57</definedName>
    <definedName name="XTA_EXCEL_LINK_706" hidden="1">PL【IFRS】!$P$58</definedName>
    <definedName name="XTA_EXCEL_LINK_707" hidden="1">PL【IFRS】!$P$59</definedName>
    <definedName name="XTA_EXCEL_LINK_708" hidden="1">PL【IFRS】!$P$60</definedName>
    <definedName name="XTA_EXCEL_LINK_709" hidden="1">PL【IFRS】!$P$61</definedName>
    <definedName name="XTA_EXCEL_LINK_710" hidden="1">PL【IFRS】!$P$63</definedName>
    <definedName name="XTA_EXCEL_LINK_711" hidden="1">PL【IFRS】!$P$64</definedName>
    <definedName name="XTA_EXCEL_LINK_712" hidden="1">PL【IFRS】!$P$65</definedName>
    <definedName name="XTA_EXCEL_LINK_713" hidden="1">BS【IFRS】!$Q$6</definedName>
    <definedName name="XTA_EXCEL_LINK_714" hidden="1">BS【IFRS】!$Q$7</definedName>
    <definedName name="XTA_EXCEL_LINK_715" hidden="1">BS【IFRS】!$Q$8</definedName>
    <definedName name="XTA_EXCEL_LINK_716" hidden="1">BS【IFRS】!$Q$10</definedName>
    <definedName name="XTA_EXCEL_LINK_717" hidden="1">BS【IFRS】!$Q$11</definedName>
    <definedName name="XTA_EXCEL_LINK_718" hidden="1">BS【IFRS】!$Q$12</definedName>
    <definedName name="XTA_EXCEL_LINK_719" hidden="1">BS【IFRS】!$Q$13</definedName>
    <definedName name="XTA_EXCEL_LINK_720" hidden="1">BS【IFRS】!$Q$14</definedName>
    <definedName name="XTA_EXCEL_LINK_721" hidden="1">BS【IFRS】!$Q$15</definedName>
    <definedName name="XTA_EXCEL_LINK_722" hidden="1">BS【IFRS】!$Q$17</definedName>
    <definedName name="XTA_EXCEL_LINK_723" hidden="1">BS【IFRS】!$Q$18</definedName>
    <definedName name="XTA_EXCEL_LINK_724" hidden="1">BS【IFRS】!$Q$19</definedName>
    <definedName name="XTA_EXCEL_LINK_725" hidden="1">BS【IFRS】!$Q$20</definedName>
    <definedName name="XTA_EXCEL_LINK_726" hidden="1">BS【IFRS】!$Q$21</definedName>
    <definedName name="XTA_EXCEL_LINK_727" hidden="1">BS【IFRS】!$Q$22</definedName>
    <definedName name="XTA_EXCEL_LINK_728" hidden="1">BS【IFRS】!$Q$23</definedName>
    <definedName name="XTA_EXCEL_LINK_729" hidden="1">BS【IFRS】!$Q$24</definedName>
    <definedName name="XTA_EXCEL_LINK_730" hidden="1">BS【IFRS】!$Q$25</definedName>
    <definedName name="XTA_EXCEL_LINK_731" hidden="1">BS【IFRS】!$Q$26</definedName>
    <definedName name="XTA_EXCEL_LINK_732" hidden="1">BS【IFRS】!$Q$27</definedName>
    <definedName name="XTA_EXCEL_LINK_733" hidden="1">BS【IFRS】!$Q$28</definedName>
    <definedName name="XTA_EXCEL_LINK_734" hidden="1">BS【IFRS】!$Q$29</definedName>
    <definedName name="XTA_EXCEL_LINK_735" hidden="1">BS【IFRS】!$Q$31</definedName>
    <definedName name="XTA_EXCEL_LINK_736" hidden="1">BS【IFRS】!$Q$32</definedName>
    <definedName name="XTA_EXCEL_LINK_737" hidden="1">BS【IFRS】!$Q$33</definedName>
    <definedName name="XTA_EXCEL_LINK_738" hidden="1">BS【IFRS】!$Q$34</definedName>
    <definedName name="XTA_EXCEL_LINK_739" hidden="1">BS【IFRS】!$Q$35</definedName>
    <definedName name="XTA_EXCEL_LINK_740" hidden="1">BS【IFRS】!$Q$36</definedName>
    <definedName name="XTA_EXCEL_LINK_741" hidden="1">BS【IFRS】!$Q$37</definedName>
    <definedName name="XTA_EXCEL_LINK_742" hidden="1">BS【IFRS】!$Q$39</definedName>
    <definedName name="XTA_EXCEL_LINK_743" hidden="1">BS【IFRS】!$Q$41</definedName>
    <definedName name="XTA_EXCEL_LINK_744" hidden="1">BS【IFRS】!$Q$42</definedName>
    <definedName name="XTA_EXCEL_LINK_745" hidden="1">BS【IFRS】!$Q$43</definedName>
    <definedName name="XTA_EXCEL_LINK_746" hidden="1">BS【IFRS】!$Q$44</definedName>
    <definedName name="XTA_EXCEL_LINK_747" hidden="1">BS【IFRS】!$Q$45</definedName>
    <definedName name="XTA_EXCEL_LINK_748" hidden="1">BS【IFRS】!$Q$46</definedName>
    <definedName name="XTA_EXCEL_LINK_749" hidden="1">BS【IFRS】!$Q$47</definedName>
    <definedName name="XTA_EXCEL_LINK_750" hidden="1">BS【IFRS】!$Q$48</definedName>
    <definedName name="XTA_EXCEL_LINK_751" hidden="1">BS【IFRS】!$Q$49</definedName>
    <definedName name="XTA_EXCEL_LINK_752" hidden="1">BS【IFRS】!$Q$50</definedName>
    <definedName name="XTA_EXCEL_LINK_753" hidden="1">BS【IFRS】!$Q$52</definedName>
    <definedName name="XTA_EXCEL_LINK_754" hidden="1">BS【IFRS】!$Q$53</definedName>
    <definedName name="XTA_EXCEL_LINK_755" hidden="1">BS【IFRS】!$Q$54</definedName>
    <definedName name="XTA_EXCEL_LINK_756" hidden="1">BS【IFRS】!$Q$55</definedName>
    <definedName name="XTA_EXCEL_LINK_757" hidden="1">BS【IFRS】!$Q$56</definedName>
    <definedName name="XTA_EXCEL_LINK_758" hidden="1">BS【IFRS】!$Q$57</definedName>
    <definedName name="XTA_EXCEL_LINK_759" hidden="1">BS【IFRS】!$Q$58</definedName>
    <definedName name="XTA_EXCEL_LINK_760" hidden="1">BS【IFRS】!$Q$59</definedName>
    <definedName name="XTA_EXCEL_LINK_761" hidden="1">BS【IFRS】!$Q$60</definedName>
    <definedName name="XTA_EXCEL_LINK_762" hidden="1">'CF【IFRS】 '!$Q$6</definedName>
    <definedName name="XTA_EXCEL_LINK_763" hidden="1">'CF【IFRS】 '!$Q$7</definedName>
    <definedName name="XTA_EXCEL_LINK_764" hidden="1">'CF【IFRS】 '!$Q$8</definedName>
    <definedName name="XTA_EXCEL_LINK_765" hidden="1">'CF【IFRS】 '!$Q$9</definedName>
    <definedName name="XTA_EXCEL_LINK_766" hidden="1">'CF【IFRS】 '!$Q$10</definedName>
    <definedName name="XTA_EXCEL_LINK_767" hidden="1">'CF【IFRS】 '!$Q$11</definedName>
    <definedName name="XTA_EXCEL_LINK_768" hidden="1">'CF【IFRS】 '!$Q$12</definedName>
    <definedName name="XTA_EXCEL_LINK_769" hidden="1">'CF【IFRS】 '!$Q$13</definedName>
    <definedName name="XTA_EXCEL_LINK_770" hidden="1">'CF【IFRS】 '!$Q$14</definedName>
    <definedName name="XTA_EXCEL_LINK_771" hidden="1">'CF【IFRS】 '!$Q$15</definedName>
    <definedName name="XTA_EXCEL_LINK_772" hidden="1">'CF【IFRS】 '!$Q$16</definedName>
    <definedName name="XTA_EXCEL_LINK_773" hidden="1">'CF【IFRS】 '!$Q$17</definedName>
    <definedName name="XTA_EXCEL_LINK_774" hidden="1">'CF【IFRS】 '!$Q$18</definedName>
    <definedName name="XTA_EXCEL_LINK_775" hidden="1">'CF【IFRS】 '!$Q$19</definedName>
    <definedName name="XTA_EXCEL_LINK_776" hidden="1">'CF【IFRS】 '!$Q$20</definedName>
    <definedName name="XTA_EXCEL_LINK_777" hidden="1">'CF【IFRS】 '!$Q$21</definedName>
    <definedName name="XTA_EXCEL_LINK_778" hidden="1">'CF【IFRS】 '!$Q$22</definedName>
    <definedName name="XTA_EXCEL_LINK_779" hidden="1">'CF【IFRS】 '!$Q$23</definedName>
    <definedName name="XTA_EXCEL_LINK_780" hidden="1">'CF【IFRS】 '!$Q$24</definedName>
    <definedName name="XTA_EXCEL_LINK_781" hidden="1">'CF【IFRS】 '!$Q$26</definedName>
    <definedName name="XTA_EXCEL_LINK_782" hidden="1">'CF【IFRS】 '!$Q$27</definedName>
    <definedName name="XTA_EXCEL_LINK_783" hidden="1">'CF【IFRS】 '!$Q$28</definedName>
    <definedName name="XTA_EXCEL_LINK_784" hidden="1">'CF【IFRS】 '!$Q$29</definedName>
    <definedName name="XTA_EXCEL_LINK_785" hidden="1">'CF【IFRS】 '!$Q$30</definedName>
    <definedName name="XTA_EXCEL_LINK_786" hidden="1">'CF【IFRS】 '!$Q$31</definedName>
    <definedName name="XTA_EXCEL_LINK_787" hidden="1">'CF【IFRS】 '!$Q$32</definedName>
    <definedName name="XTA_EXCEL_LINK_788" hidden="1">'CF【IFRS】 '!$Q$33</definedName>
    <definedName name="XTA_EXCEL_LINK_789" hidden="1">'CF【IFRS】 '!$Q$34</definedName>
    <definedName name="XTA_EXCEL_LINK_790" hidden="1">'CF【IFRS】 '!$Q$35</definedName>
    <definedName name="XTA_EXCEL_LINK_791" hidden="1">'CF【IFRS】 '!$Q$36</definedName>
    <definedName name="XTA_EXCEL_LINK_792" hidden="1">'CF【IFRS】 '!$Q$37</definedName>
    <definedName name="XTA_EXCEL_LINK_793" hidden="1">'CF【IFRS】 '!$Q$42</definedName>
    <definedName name="XTA_EXCEL_LINK_794" hidden="1">'CF【IFRS】 '!$Q$43</definedName>
    <definedName name="XTA_EXCEL_LINK_795" hidden="1">'CF【IFRS】 '!$Q$44</definedName>
    <definedName name="XTA_EXCEL_LINK_796" hidden="1">'CF【IFRS】 '!$Q$45</definedName>
    <definedName name="XTA_EXCEL_LINK_797" hidden="1">'CF【IFRS】 '!$Q$46</definedName>
    <definedName name="XTA_EXCEL_LINK_800" hidden="1">'CF【IFRS】 '!$Q$49</definedName>
    <definedName name="XTA_EXCEL_LINK_801" hidden="1">'CF【IFRS】 '!$Q$50</definedName>
    <definedName name="XTA_EXCEL_LINK_802" hidden="1">'CF【IFRS】 '!$Q$51</definedName>
    <definedName name="XTA_EXCEL_LINK_803" hidden="1">'CF【IFRS】 '!$Q$52</definedName>
    <definedName name="XTA_EXCEL_LINK_804" hidden="1">'CF【IFRS】 '!$Q$53</definedName>
    <definedName name="XTA_EXCEL_LINK_805" hidden="1">'CF【IFRS】 '!$Q$54</definedName>
    <definedName name="XTA_EXCEL_LINK_806" hidden="1">'CF【IFRS】 '!$Q$56</definedName>
    <definedName name="XTA_EXCEL_LINK_807" hidden="1">'CF【IFRS】 '!$Q$57</definedName>
    <definedName name="XTA_EXCEL_LINK_808" hidden="1">'CF【IFRS】 '!$Q$58</definedName>
    <definedName name="XTA_EXCEL_LINK_809" hidden="1">'CF【IFRS】 '!$Q$59</definedName>
    <definedName name="XTA_EXCEL_LINK_810" hidden="1">'CF【IFRS】 '!$Q$61</definedName>
    <definedName name="XTA_EXCEL_LINK_811" hidden="1">'CF【IFRS】 '!$Q$60</definedName>
    <definedName name="XTA_EXCEL_LINK_812" hidden="1">'ETC '!$AE$6</definedName>
    <definedName name="XTA_EXCEL_LINK_813" hidden="1">'ETC '!$AE$7</definedName>
    <definedName name="XTA_EXCEL_LINK_814" hidden="1">'ETC '!$AE$8</definedName>
    <definedName name="XTA_EXCEL_LINK_815" hidden="1">'ETC '!$AE$25</definedName>
    <definedName name="XTA_EXCEL_LINK_816" hidden="1">'ETC '!$AE$23</definedName>
    <definedName name="XTA_EXCEL_LINK_817" hidden="1">SEGMENT【IFRS】!$N$6</definedName>
    <definedName name="XTA_EXCEL_LINK_818" hidden="1">SEGMENT【IFRS】!$P$6</definedName>
    <definedName name="XTA_EXCEL_LINK_819" hidden="1">SEGMENT【IFRS】!$O$6</definedName>
    <definedName name="XTA_EXCEL_LINK_820" hidden="1">SEGMENT【IFRS】!$O$7</definedName>
    <definedName name="XTA_EXCEL_LINK_821" hidden="1">SEGMENT【IFRS】!$P$7</definedName>
    <definedName name="XTA_EXCEL_LINK_822" hidden="1">SEGMENT【IFRS】!$N$7</definedName>
    <definedName name="XTA_EXCEL_LINK_823" hidden="1">SEGMENT【IFRS】!$O$8</definedName>
    <definedName name="XTA_EXCEL_LINK_824" hidden="1">SEGMENT【IFRS】!$N$8</definedName>
    <definedName name="XTA_EXCEL_LINK_825" hidden="1">SEGMENT【IFRS】!$P$8</definedName>
    <definedName name="XTA_EXCEL_LINK_826" hidden="1">SEGMENT【IFRS】!$N$9</definedName>
    <definedName name="XTA_EXCEL_LINK_827" hidden="1">SEGMENT【IFRS】!$O$9</definedName>
    <definedName name="XTA_EXCEL_LINK_828" hidden="1">SEGMENT【IFRS】!$P$9</definedName>
    <definedName name="XTA_EXCEL_LINK_829" hidden="1">SEGMENT【IFRS】!$N$10</definedName>
    <definedName name="XTA_EXCEL_LINK_830" hidden="1">SEGMENT【IFRS】!$O$10</definedName>
    <definedName name="XTA_EXCEL_LINK_831" hidden="1">SEGMENT【IFRS】!$P$10</definedName>
    <definedName name="XTA_EXCEL_LINK_832" hidden="1">SEGMENT【IFRS】!$O$11</definedName>
    <definedName name="XTA_EXCEL_LINK_833" hidden="1">SEGMENT【IFRS】!$P$11</definedName>
    <definedName name="XTA_EXCEL_LINK_834" hidden="1">SEGMENT【IFRS】!$N$11</definedName>
    <definedName name="XTA_EXCEL_LINK_835" hidden="1">SEGMENT【IFRS】!$N$12</definedName>
    <definedName name="XTA_EXCEL_LINK_836" hidden="1">SEGMENT【IFRS】!$O$12</definedName>
    <definedName name="XTA_EXCEL_LINK_837" hidden="1">SEGMENT【IFRS】!$P$12</definedName>
    <definedName name="XTA_EXCEL_LINK_838" hidden="1">SEGMENT【IFRS】!$N$13</definedName>
    <definedName name="XTA_EXCEL_LINK_839" hidden="1">SEGMENT【IFRS】!$O$13</definedName>
    <definedName name="XTA_EXCEL_LINK_840" hidden="1">SEGMENT【IFRS】!$P$13</definedName>
    <definedName name="XTA_EXCEL_LINK_841" hidden="1">SEGMENT【IFRS】!$N$14</definedName>
    <definedName name="XTA_EXCEL_LINK_842" hidden="1">SEGMENT【IFRS】!$O$14</definedName>
    <definedName name="XTA_EXCEL_LINK_843" hidden="1">SEGMENT【IFRS】!$P$14</definedName>
    <definedName name="XTA_EXCEL_LINK_844" hidden="1">SEGMENT【IFRS】!$O$15</definedName>
    <definedName name="XTA_EXCEL_LINK_845" hidden="1">SEGMENT【IFRS】!$N$15</definedName>
    <definedName name="XTA_EXCEL_LINK_846" hidden="1">SEGMENT【IFRS】!$P$15</definedName>
    <definedName name="XTA_EXCEL_LINK_847" hidden="1">'CF【IFRS】 '!$Q$47</definedName>
    <definedName name="XTA_EXCEL_LINK_848" hidden="1">'CF【IFRS】 '!$Q$48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74" l="1"/>
  <c r="J28" i="74"/>
  <c r="J19" i="74"/>
  <c r="K19" i="74"/>
  <c r="N100" i="66" l="1"/>
  <c r="N96" i="66"/>
  <c r="N87" i="66"/>
  <c r="N80" i="66"/>
  <c r="N81" i="66"/>
  <c r="N82" i="66"/>
  <c r="N83" i="66"/>
  <c r="N84" i="66"/>
  <c r="N85" i="66"/>
  <c r="N86" i="66"/>
  <c r="N88" i="66"/>
  <c r="N89" i="66"/>
  <c r="N90" i="66"/>
  <c r="N91" i="66"/>
  <c r="N93" i="66"/>
  <c r="N94" i="66"/>
  <c r="N95" i="66"/>
  <c r="N97" i="66"/>
  <c r="N98" i="66"/>
  <c r="N101" i="66"/>
  <c r="N102" i="66"/>
  <c r="N103" i="66"/>
  <c r="N105" i="66"/>
  <c r="N106" i="66"/>
  <c r="N79" i="66"/>
  <c r="AE28" i="64"/>
  <c r="AD28" i="64"/>
  <c r="AF27" i="64"/>
  <c r="AF26" i="64"/>
  <c r="AF25" i="64"/>
  <c r="AF24" i="64"/>
  <c r="AF23" i="64"/>
  <c r="AF22" i="64"/>
  <c r="AF21" i="64"/>
  <c r="AF20" i="64"/>
  <c r="O15" i="63"/>
  <c r="O14" i="63"/>
  <c r="O13" i="63"/>
  <c r="N15" i="63"/>
  <c r="M15" i="63"/>
  <c r="L15" i="63"/>
  <c r="K15" i="63"/>
  <c r="J15" i="63"/>
  <c r="L14" i="63"/>
  <c r="L13" i="63"/>
  <c r="P42" i="63"/>
  <c r="P41" i="63"/>
  <c r="P40" i="63"/>
  <c r="P39" i="63"/>
  <c r="P38" i="63"/>
  <c r="P37" i="63"/>
  <c r="P36" i="63"/>
  <c r="P35" i="63"/>
  <c r="P34" i="63"/>
  <c r="E28" i="74"/>
  <c r="F28" i="74"/>
  <c r="G28" i="74"/>
  <c r="H28" i="74"/>
  <c r="I28" i="74"/>
  <c r="E19" i="74"/>
  <c r="F19" i="74"/>
  <c r="G19" i="74"/>
  <c r="H19" i="74"/>
  <c r="I19" i="74"/>
  <c r="D19" i="74"/>
  <c r="D28" i="74" s="1"/>
  <c r="AF28" i="64" l="1"/>
  <c r="AE13" i="69"/>
  <c r="AE12" i="69"/>
  <c r="AE9" i="69"/>
  <c r="Q39" i="54"/>
  <c r="P39" i="54"/>
  <c r="J85" i="66" l="1"/>
  <c r="J106" i="66"/>
  <c r="J105" i="66"/>
  <c r="J79" i="66"/>
  <c r="J80" i="66" l="1"/>
  <c r="J81" i="66"/>
  <c r="J82" i="66"/>
  <c r="J83" i="66"/>
  <c r="J84" i="66"/>
  <c r="J86" i="66"/>
  <c r="J87" i="66"/>
  <c r="J88" i="66"/>
  <c r="J89" i="66"/>
  <c r="J90" i="66"/>
  <c r="J91" i="66"/>
  <c r="J93" i="66"/>
  <c r="J94" i="66"/>
  <c r="J95" i="66"/>
  <c r="J96" i="66"/>
  <c r="J97" i="66"/>
  <c r="J98" i="66"/>
  <c r="J100" i="66"/>
  <c r="J101" i="66"/>
  <c r="J102" i="66"/>
  <c r="J103" i="66"/>
  <c r="K23" i="66" l="1"/>
  <c r="F30" i="64"/>
  <c r="E30" i="64"/>
  <c r="J29" i="64"/>
  <c r="G29" i="64"/>
  <c r="J28" i="64"/>
  <c r="G28" i="64"/>
  <c r="J27" i="64"/>
  <c r="G27" i="64"/>
  <c r="J26" i="64"/>
  <c r="G26" i="64"/>
  <c r="G25" i="64"/>
  <c r="G24" i="64"/>
  <c r="G23" i="64"/>
  <c r="J22" i="64"/>
  <c r="G22" i="64"/>
  <c r="J21" i="64"/>
  <c r="G21" i="64"/>
  <c r="G20" i="64"/>
  <c r="G30" i="64" l="1"/>
  <c r="T72" i="66"/>
  <c r="T71" i="66"/>
  <c r="T69" i="66"/>
  <c r="T68" i="66"/>
  <c r="T67" i="66"/>
  <c r="T66" i="66"/>
  <c r="T64" i="66"/>
  <c r="T63" i="66"/>
  <c r="T62" i="66"/>
  <c r="T61" i="66"/>
  <c r="T60" i="66"/>
  <c r="T59" i="66"/>
  <c r="T57" i="66"/>
  <c r="T56" i="66"/>
  <c r="T55" i="66"/>
  <c r="T54" i="66"/>
  <c r="T52" i="66"/>
  <c r="T51" i="66"/>
  <c r="T50" i="66"/>
  <c r="T49" i="66"/>
  <c r="T48" i="66"/>
  <c r="T47" i="66"/>
  <c r="T46" i="66"/>
  <c r="T45" i="66"/>
  <c r="D51" i="67" l="1"/>
  <c r="R65" i="66"/>
  <c r="C8" i="66"/>
  <c r="M49" i="63"/>
  <c r="M50" i="63"/>
  <c r="M51" i="63"/>
  <c r="M52" i="63"/>
  <c r="M53" i="63"/>
  <c r="M54" i="63"/>
  <c r="M55" i="63"/>
  <c r="M56" i="63"/>
  <c r="M57" i="63"/>
  <c r="M58" i="63"/>
  <c r="K59" i="63"/>
  <c r="L59" i="63"/>
  <c r="G49" i="63"/>
  <c r="G50" i="63"/>
  <c r="G51" i="63"/>
  <c r="G52" i="63"/>
  <c r="G53" i="63"/>
  <c r="G54" i="63"/>
  <c r="G55" i="63"/>
  <c r="G56" i="63"/>
  <c r="G57" i="63"/>
  <c r="G58" i="63"/>
  <c r="F59" i="63"/>
  <c r="E59" i="63"/>
  <c r="I59" i="63"/>
  <c r="H59" i="63"/>
  <c r="J59" i="63" s="1"/>
  <c r="J58" i="63"/>
  <c r="J57" i="63"/>
  <c r="J56" i="63"/>
  <c r="J55" i="63"/>
  <c r="J54" i="63"/>
  <c r="J53" i="63"/>
  <c r="J52" i="63"/>
  <c r="J51" i="63"/>
  <c r="J50" i="63"/>
  <c r="J49" i="63"/>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G59" i="63" l="1"/>
  <c r="M59" i="63"/>
  <c r="K28" i="58"/>
  <c r="K33" i="58" l="1"/>
  <c r="L33" i="58" s="1"/>
  <c r="L28" i="58"/>
</calcChain>
</file>

<file path=xl/sharedStrings.xml><?xml version="1.0" encoding="utf-8"?>
<sst xmlns="http://schemas.openxmlformats.org/spreadsheetml/2006/main" count="2449" uniqueCount="723">
  <si>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</si>
  <si>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</si>
  <si>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</si>
  <si>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</si>
  <si>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</si>
  <si>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</si>
  <si>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</si>
  <si>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</si>
  <si>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</si>
  <si>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</si>
  <si>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r>
      <t>2011年度</t>
    </r>
    <r>
      <rPr>
        <sz val="14"/>
        <rFont val="ＭＳ Ｐゴシック"/>
        <family val="3"/>
        <charset val="128"/>
      </rPr>
      <t/>
    </r>
    <rPh sb="4" eb="6">
      <t>ネンド</t>
    </rPh>
    <phoneticPr fontId="2"/>
  </si>
  <si>
    <r>
      <t>2012</t>
    </r>
    <r>
      <rPr>
        <sz val="14"/>
        <rFont val="ＭＳ Ｐゴシック"/>
        <family val="3"/>
        <charset val="128"/>
      </rPr>
      <t>年度</t>
    </r>
    <rPh sb="4" eb="6">
      <t>ネンド</t>
    </rPh>
    <phoneticPr fontId="2"/>
  </si>
  <si>
    <t>売上高</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</si>
  <si>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</si>
  <si>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</si>
  <si>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　販売費及び一般管理費</t>
    <rPh sb="1" eb="4">
      <t>ハンバイヒ</t>
    </rPh>
    <rPh sb="4" eb="5">
      <t>オヨ</t>
    </rPh>
    <rPh sb="6" eb="8">
      <t>イッパン</t>
    </rPh>
    <rPh sb="8" eb="11">
      <t>カンリヒ</t>
    </rPh>
    <phoneticPr fontId="2"/>
  </si>
  <si>
    <t>営業利益</t>
    <rPh sb="0" eb="2">
      <t>エイギョウ</t>
    </rPh>
    <rPh sb="2" eb="4">
      <t>リエキ</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</si>
  <si>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</si>
  <si>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</si>
  <si>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</si>
  <si>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</si>
  <si>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</si>
  <si>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</si>
  <si>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</si>
  <si>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</si>
  <si>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</si>
  <si>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</si>
  <si>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</si>
  <si>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</si>
  <si>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</si>
  <si>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　デリバティブ評価損</t>
    <rPh sb="7" eb="9">
      <t>ヒョウカ</t>
    </rPh>
    <rPh sb="9" eb="10">
      <t>ソン</t>
    </rPh>
    <phoneticPr fontId="2"/>
  </si>
  <si>
    <t>経常利益</t>
    <rPh sb="0" eb="2">
      <t>ケイジョウ</t>
    </rPh>
    <rPh sb="2" eb="4">
      <t>リエキ</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</si>
  <si>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</si>
  <si>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</si>
  <si>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</si>
  <si>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</si>
  <si>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</si>
  <si>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</si>
  <si>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</si>
  <si>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</si>
  <si>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t>（単位：億円）</t>
    <rPh sb="1" eb="3">
      <t>タンイ</t>
    </rPh>
    <rPh sb="4" eb="6">
      <t>オクエン</t>
    </rPh>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</si>
  <si>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</si>
  <si>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</si>
  <si>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</si>
  <si>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</si>
  <si>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</si>
  <si>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</si>
  <si>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r>
      <t>2011</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</si>
  <si>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</si>
  <si>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</si>
  <si>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</si>
  <si>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</si>
  <si>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</si>
  <si>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</si>
  <si>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</si>
  <si>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</si>
  <si>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</si>
  <si>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</si>
  <si>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</si>
  <si>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</si>
  <si>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</si>
  <si>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</si>
  <si>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</si>
  <si>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</si>
  <si>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</si>
  <si>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</si>
  <si>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</si>
  <si>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</si>
  <si>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</si>
  <si>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</si>
  <si>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</si>
  <si>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</si>
  <si>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</si>
  <si>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</si>
  <si>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</si>
  <si>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</si>
  <si>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</si>
  <si>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</si>
  <si>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</si>
  <si>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</si>
  <si>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</si>
  <si>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</si>
  <si>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</si>
  <si>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</si>
  <si>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</si>
  <si>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</si>
  <si>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</si>
  <si>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</si>
  <si>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</si>
  <si>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</si>
  <si>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</si>
  <si>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</si>
  <si>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</si>
  <si>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</si>
  <si>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</si>
  <si>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1-2.</t>
    </r>
    <r>
      <rPr>
        <b/>
        <sz val="14"/>
        <rFont val="游ゴシック"/>
        <family val="2"/>
        <charset val="128"/>
      </rPr>
      <t>　連結純損益計算書の推移【</t>
    </r>
    <r>
      <rPr>
        <b/>
        <sz val="14"/>
        <rFont val="Arial"/>
        <family val="2"/>
      </rPr>
      <t>IFRS</t>
    </r>
    <r>
      <rPr>
        <b/>
        <sz val="14"/>
        <rFont val="游ゴシック"/>
        <family val="2"/>
        <charset val="128"/>
      </rPr>
      <t>】</t>
    </r>
    <phoneticPr fontId="2"/>
  </si>
  <si>
    <r>
      <rPr>
        <sz val="14"/>
        <rFont val="ＭＳ Ｐゴシック"/>
        <family val="3"/>
        <charset val="128"/>
      </rPr>
      <t>（単位：百万円）</t>
    </r>
    <rPh sb="4" eb="6">
      <t>ヒャクマン</t>
    </rPh>
    <phoneticPr fontId="2"/>
  </si>
  <si>
    <r>
      <t>2011</t>
    </r>
    <r>
      <rPr>
        <sz val="14"/>
        <rFont val="ＭＳ Ｐゴシック"/>
        <family val="3"/>
        <charset val="128"/>
      </rPr>
      <t>年度</t>
    </r>
    <rPh sb="4" eb="5">
      <t>ネン</t>
    </rPh>
    <rPh sb="5" eb="6">
      <t>ド</t>
    </rPh>
    <phoneticPr fontId="2"/>
  </si>
  <si>
    <r>
      <t>2012</t>
    </r>
    <r>
      <rPr>
        <sz val="14"/>
        <rFont val="ＭＳ Ｐゴシック"/>
        <family val="3"/>
        <charset val="128"/>
      </rPr>
      <t>年度</t>
    </r>
    <rPh sb="4" eb="5">
      <t>ネン</t>
    </rPh>
    <rPh sb="5" eb="6">
      <t>ド</t>
    </rPh>
    <phoneticPr fontId="2"/>
  </si>
  <si>
    <r>
      <t>2013</t>
    </r>
    <r>
      <rPr>
        <sz val="14"/>
        <rFont val="ＭＳ Ｐゴシック"/>
        <family val="3"/>
        <charset val="128"/>
      </rPr>
      <t>年度</t>
    </r>
    <rPh sb="4" eb="5">
      <t>ネン</t>
    </rPh>
    <rPh sb="5" eb="6">
      <t>ド</t>
    </rPh>
    <phoneticPr fontId="2"/>
  </si>
  <si>
    <r>
      <t>2014</t>
    </r>
    <r>
      <rPr>
        <sz val="14"/>
        <rFont val="ＭＳ Ｐゴシック"/>
        <family val="3"/>
        <charset val="128"/>
      </rPr>
      <t>年度</t>
    </r>
    <rPh sb="4" eb="5">
      <t>ネン</t>
    </rPh>
    <rPh sb="5" eb="6">
      <t>ド</t>
    </rPh>
    <phoneticPr fontId="2"/>
  </si>
  <si>
    <r>
      <t>2015</t>
    </r>
    <r>
      <rPr>
        <sz val="14"/>
        <rFont val="ＭＳ Ｐゴシック"/>
        <family val="3"/>
        <charset val="128"/>
      </rPr>
      <t>年度</t>
    </r>
    <rPh sb="4" eb="5">
      <t>ネン</t>
    </rPh>
    <rPh sb="5" eb="6">
      <t>ド</t>
    </rPh>
    <phoneticPr fontId="2"/>
  </si>
  <si>
    <r>
      <t>2016年度</t>
    </r>
    <r>
      <rPr>
        <sz val="14"/>
        <rFont val="ＭＳ Ｐゴシック"/>
        <family val="3"/>
        <charset val="128"/>
      </rPr>
      <t/>
    </r>
    <rPh sb="4" eb="5">
      <t>ネン</t>
    </rPh>
    <rPh sb="5" eb="6">
      <t>ド</t>
    </rPh>
    <phoneticPr fontId="2"/>
  </si>
  <si>
    <r>
      <t>2017年度</t>
    </r>
    <r>
      <rPr>
        <sz val="14"/>
        <rFont val="ＭＳ Ｐゴシック"/>
        <family val="3"/>
        <charset val="128"/>
      </rPr>
      <t/>
    </r>
    <rPh sb="4" eb="5">
      <t>ネン</t>
    </rPh>
    <rPh sb="5" eb="6">
      <t>ド</t>
    </rPh>
    <phoneticPr fontId="2"/>
  </si>
  <si>
    <r>
      <t>2018</t>
    </r>
    <r>
      <rPr>
        <sz val="14"/>
        <rFont val="ＭＳ Ｐゴシック"/>
        <family val="3"/>
        <charset val="128"/>
      </rPr>
      <t>年度</t>
    </r>
    <rPh sb="4" eb="5">
      <t>ネン</t>
    </rPh>
    <rPh sb="5" eb="6">
      <t>ド</t>
    </rPh>
    <phoneticPr fontId="2"/>
  </si>
  <si>
    <r>
      <t>2019年度</t>
    </r>
    <r>
      <rPr>
        <sz val="14"/>
        <rFont val="ＭＳ Ｐゴシック"/>
        <family val="3"/>
        <charset val="128"/>
      </rPr>
      <t/>
    </r>
    <rPh sb="4" eb="5">
      <t>ネン</t>
    </rPh>
    <rPh sb="5" eb="6">
      <t>ド</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</si>
  <si>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</si>
  <si>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</si>
  <si>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r>
      <t>2022</t>
    </r>
    <r>
      <rPr>
        <sz val="14"/>
        <rFont val="ＭＳ Ｐゴシック"/>
        <family val="3"/>
        <charset val="128"/>
      </rPr>
      <t>年度</t>
    </r>
    <rPh sb="4" eb="6">
      <t>ネンド</t>
    </rPh>
    <phoneticPr fontId="2"/>
  </si>
  <si>
    <r>
      <t>2023</t>
    </r>
    <r>
      <rPr>
        <sz val="14"/>
        <rFont val="ＭＳ Ｐゴシック"/>
        <family val="3"/>
        <charset val="128"/>
      </rPr>
      <t>年度</t>
    </r>
    <rPh sb="4" eb="6">
      <t>ネンド</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</si>
  <si>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</si>
  <si>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</si>
  <si>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</si>
  <si>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</si>
  <si>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</si>
  <si>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</si>
  <si>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</si>
  <si>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t>その他の収益・費用</t>
    <rPh sb="2" eb="3">
      <t>タ</t>
    </rPh>
    <rPh sb="4" eb="6">
      <t>シュウエキ</t>
    </rPh>
    <rPh sb="7" eb="9">
      <t>ヒヨウ</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</si>
  <si>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</si>
  <si>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</si>
  <si>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</si>
  <si>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</si>
  <si>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</si>
  <si>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</si>
  <si>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t>営業活動に係る利益</t>
    <rPh sb="0" eb="2">
      <t>エイギョウ</t>
    </rPh>
    <rPh sb="2" eb="4">
      <t>カツドウ</t>
    </rPh>
    <rPh sb="5" eb="6">
      <t>カカワ</t>
    </rPh>
    <rPh sb="7" eb="9">
      <t>リエキ</t>
    </rPh>
    <phoneticPr fontId="2"/>
  </si>
  <si>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</si>
  <si>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</si>
  <si>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</si>
  <si>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</si>
  <si>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t>-</t>
  </si>
  <si>
    <t>－</t>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</si>
  <si>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</si>
  <si>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</si>
  <si>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</si>
  <si>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t>持分法による投資損益</t>
    <rPh sb="0" eb="1">
      <t>モ</t>
    </rPh>
    <rPh sb="1" eb="2">
      <t>ブン</t>
    </rPh>
    <rPh sb="2" eb="3">
      <t>ホウ</t>
    </rPh>
    <rPh sb="6" eb="8">
      <t>トウシ</t>
    </rPh>
    <rPh sb="8" eb="10">
      <t>ソンエキ</t>
    </rPh>
    <phoneticPr fontId="2"/>
  </si>
  <si>
    <t>税引前利益</t>
    <rPh sb="0" eb="2">
      <t>ゼイビキ</t>
    </rPh>
    <rPh sb="2" eb="3">
      <t>マエ</t>
    </rPh>
    <rPh sb="3" eb="5">
      <t>リエキ</t>
    </rPh>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</si>
  <si>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</si>
  <si>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</si>
  <si>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</si>
  <si>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</si>
  <si>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</si>
  <si>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t>売上高</t>
    </r>
    <r>
      <rPr>
        <b/>
        <vertAlign val="superscript"/>
        <sz val="13"/>
        <rFont val="ＭＳ Ｐゴシック"/>
        <family val="3"/>
        <charset val="128"/>
      </rPr>
      <t>※3</t>
    </r>
    <rPh sb="0" eb="2">
      <t>ウリアゲ</t>
    </rPh>
    <rPh sb="2" eb="3">
      <t>ダカ</t>
    </rPh>
    <phoneticPr fontId="2"/>
  </si>
  <si>
    <t>（単位：億円）</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</si>
  <si>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</si>
  <si>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</si>
  <si>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</si>
  <si>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</si>
  <si>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</si>
  <si>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</si>
  <si>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t>2013</t>
    </r>
    <r>
      <rPr>
        <sz val="14"/>
        <rFont val="ＭＳ Ｐゴシック"/>
        <family val="3"/>
        <charset val="128"/>
      </rPr>
      <t>年度</t>
    </r>
    <rPh sb="4" eb="6">
      <t>ネンド</t>
    </rPh>
    <phoneticPr fontId="2"/>
  </si>
  <si>
    <r>
      <t>2014</t>
    </r>
    <r>
      <rPr>
        <sz val="14"/>
        <rFont val="ＭＳ Ｐゴシック"/>
        <family val="3"/>
        <charset val="128"/>
      </rPr>
      <t>年度</t>
    </r>
    <rPh sb="4" eb="6">
      <t>ネンド</t>
    </rPh>
    <phoneticPr fontId="2"/>
  </si>
  <si>
    <r>
      <t>2015</t>
    </r>
    <r>
      <rPr>
        <sz val="14"/>
        <rFont val="ＭＳ Ｐゴシック"/>
        <family val="3"/>
        <charset val="128"/>
      </rPr>
      <t>年度</t>
    </r>
    <rPh sb="4" eb="6">
      <t>ネンド</t>
    </rPh>
    <phoneticPr fontId="2"/>
  </si>
  <si>
    <r>
      <t>2016年度</t>
    </r>
    <r>
      <rPr>
        <sz val="14"/>
        <rFont val="ＭＳ Ｐゴシック"/>
        <family val="3"/>
        <charset val="128"/>
      </rPr>
      <t/>
    </r>
    <rPh sb="4" eb="6">
      <t>ネンド</t>
    </rPh>
    <phoneticPr fontId="2"/>
  </si>
  <si>
    <r>
      <t>2017年度</t>
    </r>
    <r>
      <rPr>
        <sz val="14"/>
        <rFont val="ＭＳ Ｐゴシック"/>
        <family val="3"/>
        <charset val="128"/>
      </rPr>
      <t/>
    </r>
    <rPh sb="4" eb="6">
      <t>ネンド</t>
    </rPh>
    <phoneticPr fontId="2"/>
  </si>
  <si>
    <r>
      <t>2018</t>
    </r>
    <r>
      <rPr>
        <sz val="14"/>
        <rFont val="ＭＳ Ｐゴシック"/>
        <family val="3"/>
        <charset val="128"/>
      </rPr>
      <t>年度</t>
    </r>
    <rPh sb="4" eb="6">
      <t>ネンド</t>
    </rPh>
    <phoneticPr fontId="2"/>
  </si>
  <si>
    <r>
      <t>2019年度</t>
    </r>
    <r>
      <rPr>
        <sz val="14"/>
        <rFont val="ＭＳ Ｐゴシック"/>
        <family val="3"/>
        <charset val="128"/>
      </rPr>
      <t/>
    </r>
    <rPh sb="4" eb="6">
      <t>ネンド</t>
    </rPh>
    <phoneticPr fontId="2"/>
  </si>
  <si>
    <r>
      <t>2020</t>
    </r>
    <r>
      <rPr>
        <sz val="14"/>
        <rFont val="ＭＳ ゴシック"/>
        <family val="3"/>
        <charset val="128"/>
      </rPr>
      <t>年度</t>
    </r>
    <rPh sb="4" eb="6">
      <t>ネンド</t>
    </rPh>
    <phoneticPr fontId="2"/>
  </si>
  <si>
    <r>
      <t>2021</t>
    </r>
    <r>
      <rPr>
        <sz val="14"/>
        <rFont val="ＭＳ ゴシック"/>
        <family val="3"/>
        <charset val="128"/>
      </rPr>
      <t>年度</t>
    </r>
    <rPh sb="4" eb="6">
      <t>ネンド</t>
    </rPh>
    <phoneticPr fontId="2"/>
  </si>
  <si>
    <r>
      <t>2022</t>
    </r>
    <r>
      <rPr>
        <sz val="14"/>
        <rFont val="ＭＳ Ｐゴシック"/>
        <family val="3"/>
        <charset val="128"/>
      </rPr>
      <t>年度</t>
    </r>
    <phoneticPr fontId="2"/>
  </si>
  <si>
    <r>
      <t>2023</t>
    </r>
    <r>
      <rPr>
        <sz val="14"/>
        <rFont val="ＭＳ Ｐゴシック"/>
        <family val="3"/>
        <charset val="128"/>
      </rPr>
      <t>年度</t>
    </r>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</si>
  <si>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</si>
  <si>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</si>
  <si>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</si>
  <si>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t>　　確定給付制度の再測定</t>
    <rPh sb="2" eb="4">
      <t>カクテイ</t>
    </rPh>
    <rPh sb="4" eb="6">
      <t>キュウフ</t>
    </rPh>
    <rPh sb="6" eb="8">
      <t>セイド</t>
    </rPh>
    <rPh sb="9" eb="12">
      <t>サイソクテイ</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</si>
  <si>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</si>
  <si>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</si>
  <si>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</si>
  <si>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</si>
  <si>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</si>
  <si>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</si>
  <si>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</si>
  <si>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</si>
  <si>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</si>
  <si>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r>
      <rPr>
        <sz val="12"/>
        <rFont val="ＭＳ Ｐゴシック"/>
        <family val="3"/>
        <charset val="128"/>
      </rPr>
      <t>　合計</t>
    </r>
    <rPh sb="1" eb="3">
      <t>ゴウケイ</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</si>
  <si>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</si>
  <si>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</si>
  <si>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</si>
  <si>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</si>
  <si>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</si>
  <si>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</si>
  <si>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</si>
  <si>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</si>
  <si>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</si>
  <si>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</si>
  <si>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</si>
  <si>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</si>
  <si>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</si>
  <si>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</si>
  <si>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</si>
  <si>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</si>
  <si>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</si>
  <si>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</si>
  <si>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</si>
  <si>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</si>
  <si>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</si>
  <si>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</si>
  <si>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</si>
  <si>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</si>
  <si>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</si>
  <si>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</si>
  <si>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</si>
  <si>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</si>
  <si>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</si>
  <si>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</si>
  <si>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</si>
  <si>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t>（単位：百万円）</t>
  </si>
  <si>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</si>
  <si>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</si>
  <si>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</si>
  <si>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</si>
  <si>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</si>
  <si>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</si>
  <si>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2016</t>
    </r>
    <r>
      <rPr>
        <sz val="14"/>
        <rFont val="ＭＳ Ｐゴシック"/>
        <family val="3"/>
        <charset val="128"/>
      </rPr>
      <t>年度</t>
    </r>
    <rPh sb="4" eb="6">
      <t>ネンド</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</si>
  <si>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</si>
  <si>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</si>
  <si>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</si>
  <si>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</si>
  <si>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t>第2四半期</t>
    <rPh sb="0" eb="1">
      <t>ダイ</t>
    </rPh>
    <rPh sb="2" eb="5">
      <t>シハンキ</t>
    </rPh>
    <phoneticPr fontId="2"/>
  </si>
  <si>
    <t>第3四半期</t>
    <rPh sb="0" eb="1">
      <t>ダイ</t>
    </rPh>
    <rPh sb="2" eb="5">
      <t>シハンキ</t>
    </rPh>
    <phoneticPr fontId="2"/>
  </si>
  <si>
    <t>第4四半期</t>
    <rPh sb="0" eb="1">
      <t>ダイ</t>
    </rPh>
    <rPh sb="2" eb="5">
      <t>シハンキ</t>
    </rPh>
    <phoneticPr fontId="2"/>
  </si>
  <si>
    <t>税引前四半期利益</t>
    <rPh sb="0" eb="2">
      <t>ゼイビキ</t>
    </rPh>
    <rPh sb="2" eb="3">
      <t>マエ</t>
    </rPh>
    <rPh sb="3" eb="6">
      <t>シハンキ</t>
    </rPh>
    <rPh sb="6" eb="8">
      <t>リエキ</t>
    </rPh>
    <phoneticPr fontId="2"/>
  </si>
  <si>
    <t>四半期純利益</t>
    <rPh sb="0" eb="3">
      <t>シハンキ</t>
    </rPh>
    <rPh sb="3" eb="4">
      <t>ジュン</t>
    </rPh>
    <rPh sb="4" eb="6">
      <t>リエキ</t>
    </rPh>
    <phoneticPr fontId="2"/>
  </si>
  <si>
    <t>四半期純利益の帰属：</t>
    <rPh sb="0" eb="3">
      <t>シハンキ</t>
    </rPh>
    <rPh sb="3" eb="4">
      <t>ジュン</t>
    </rPh>
    <rPh sb="4" eb="6">
      <t>リエキ</t>
    </rPh>
    <rPh sb="7" eb="9">
      <t>キゾク</t>
    </rPh>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</si>
  <si>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</si>
  <si>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</si>
  <si>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phoneticPr fontId="2"/>
  </si>
  <si>
    <t>（単位：百万円）</t>
    <phoneticPr fontId="2"/>
  </si>
  <si>
    <r>
      <t>2017</t>
    </r>
    <r>
      <rPr>
        <sz val="14"/>
        <rFont val="ＭＳ Ｐゴシック"/>
        <family val="3"/>
        <charset val="128"/>
      </rPr>
      <t>年度</t>
    </r>
    <rPh sb="4" eb="6">
      <t>ネンド</t>
    </rPh>
    <phoneticPr fontId="2"/>
  </si>
  <si>
    <r>
      <t>2019</t>
    </r>
    <r>
      <rPr>
        <sz val="14"/>
        <rFont val="ＭＳ Ｐゴシック"/>
        <family val="3"/>
        <charset val="128"/>
      </rPr>
      <t>年度</t>
    </r>
    <rPh sb="4" eb="6">
      <t>ネンド</t>
    </rPh>
    <phoneticPr fontId="2"/>
  </si>
  <si>
    <r>
      <t>2020</t>
    </r>
    <r>
      <rPr>
        <sz val="14"/>
        <rFont val="ＭＳ Ｐゴシック"/>
        <family val="3"/>
        <charset val="128"/>
      </rPr>
      <t>年度</t>
    </r>
    <rPh sb="4" eb="6">
      <t>ネンド</t>
    </rPh>
    <phoneticPr fontId="2"/>
  </si>
  <si>
    <r>
      <t>2021</t>
    </r>
    <r>
      <rPr>
        <sz val="14"/>
        <rFont val="ＭＳ Ｐゴシック"/>
        <family val="3"/>
        <charset val="128"/>
      </rPr>
      <t>年度</t>
    </r>
    <rPh sb="4" eb="6">
      <t>ネンド</t>
    </rPh>
    <phoneticPr fontId="2"/>
  </si>
  <si>
    <t>第4四半期</t>
  </si>
  <si>
    <r>
      <rPr>
        <sz val="14"/>
        <rFont val="ＭＳ Ｐゴシック"/>
        <family val="3"/>
        <charset val="128"/>
      </rPr>
      <t>第</t>
    </r>
    <r>
      <rPr>
        <sz val="14"/>
        <rFont val="Arial"/>
        <family val="2"/>
      </rPr>
      <t>2</t>
    </r>
    <r>
      <rPr>
        <sz val="14"/>
        <rFont val="ＭＳ Ｐゴシック"/>
        <family val="3"/>
        <charset val="128"/>
      </rPr>
      <t>四半期</t>
    </r>
    <phoneticPr fontId="2"/>
  </si>
  <si>
    <t>第3四半期</t>
  </si>
  <si>
    <t>第1四半期</t>
  </si>
  <si>
    <t>第2四半期</t>
    <phoneticPr fontId="2"/>
  </si>
  <si>
    <t>第3四半期</t>
    <phoneticPr fontId="2"/>
  </si>
  <si>
    <t>第1四半期</t>
    <phoneticPr fontId="2"/>
  </si>
  <si>
    <r>
      <rPr>
        <sz val="13"/>
        <rFont val="游ゴシック"/>
        <family val="2"/>
        <charset val="128"/>
      </rPr>
      <t>－</t>
    </r>
    <phoneticPr fontId="2"/>
  </si>
  <si>
    <r>
      <rPr>
        <b/>
        <sz val="13"/>
        <rFont val="游ゴシック"/>
        <family val="2"/>
        <charset val="128"/>
      </rPr>
      <t>－</t>
    </r>
    <phoneticPr fontId="2"/>
  </si>
  <si>
    <r>
      <t>2022</t>
    </r>
    <r>
      <rPr>
        <sz val="14"/>
        <rFont val="ＭＳ ゴシック"/>
        <family val="3"/>
        <charset val="128"/>
      </rPr>
      <t>年度</t>
    </r>
    <rPh sb="4" eb="6">
      <t>ネンド</t>
    </rPh>
    <phoneticPr fontId="2"/>
  </si>
  <si>
    <r>
      <t>2023</t>
    </r>
    <r>
      <rPr>
        <sz val="14"/>
        <rFont val="ＭＳ ゴシック"/>
        <family val="3"/>
        <charset val="128"/>
      </rPr>
      <t>年度</t>
    </r>
    <rPh sb="4" eb="6">
      <t>ネンド</t>
    </rPh>
    <phoneticPr fontId="2"/>
  </si>
  <si>
    <t>第4四半期</t>
    <rPh sb="2" eb="5">
      <t>シハンキ</t>
    </rPh>
    <phoneticPr fontId="2"/>
  </si>
  <si>
    <t>第1四半期</t>
    <rPh sb="2" eb="5">
      <t>シハンキ</t>
    </rPh>
    <phoneticPr fontId="2"/>
  </si>
  <si>
    <r>
      <rPr>
        <sz val="13"/>
        <rFont val="ＭＳ Ｐゴシック"/>
        <family val="2"/>
        <charset val="128"/>
      </rPr>
      <t>－</t>
    </r>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</si>
  <si>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</si>
  <si>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</si>
  <si>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</si>
  <si>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</si>
  <si>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</si>
  <si>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</si>
  <si>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</si>
  <si>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</si>
  <si>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</si>
  <si>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</si>
  <si>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</si>
  <si>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</si>
  <si>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</si>
  <si>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</si>
  <si>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</si>
  <si>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</si>
  <si>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</si>
  <si>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</si>
  <si>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</si>
  <si>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</si>
  <si>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</si>
  <si>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</si>
  <si>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</si>
  <si>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</si>
  <si>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</si>
  <si>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</si>
  <si>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</si>
  <si>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</si>
  <si>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</si>
  <si>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</si>
  <si>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</si>
  <si>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</si>
  <si>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</si>
  <si>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</si>
  <si>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</si>
  <si>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</si>
  <si>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</si>
  <si>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</si>
  <si>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</si>
  <si>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</si>
  <si>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</si>
  <si>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</si>
  <si>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</si>
  <si>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</si>
  <si>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</si>
  <si>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</si>
  <si>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</si>
  <si>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</si>
  <si>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</si>
  <si>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</si>
  <si>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</si>
  <si>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</si>
  <si>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</si>
  <si>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</si>
  <si>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</si>
  <si>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</si>
  <si>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 xml:space="preserve">2011/04/01
</t>
    </r>
    <r>
      <rPr>
        <sz val="14"/>
        <rFont val="ＭＳ Ｐゴシック"/>
        <family val="3"/>
        <charset val="128"/>
      </rPr>
      <t>（移行日）</t>
    </r>
    <rPh sb="12" eb="14">
      <t>イコウ</t>
    </rPh>
    <rPh sb="14" eb="15">
      <t>ビ</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</si>
  <si>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</si>
  <si>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</si>
  <si>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</si>
  <si>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</si>
  <si>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</si>
  <si>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</si>
  <si>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</si>
  <si>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</si>
  <si>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</si>
  <si>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</si>
  <si>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</si>
  <si>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</si>
  <si>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t>　有形固定資産</t>
    <rPh sb="1" eb="3">
      <t>ユウケイ</t>
    </rPh>
    <rPh sb="3" eb="5">
      <t>コテイ</t>
    </rPh>
    <rPh sb="5" eb="7">
      <t>シサン</t>
    </rPh>
    <phoneticPr fontId="2"/>
  </si>
  <si>
    <t>　使用権資産</t>
    <rPh sb="1" eb="4">
      <t>シヨウケン</t>
    </rPh>
    <rPh sb="4" eb="6">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</si>
  <si>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</si>
  <si>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</si>
  <si>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</si>
  <si>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</si>
  <si>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</si>
  <si>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</si>
  <si>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</si>
  <si>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</si>
  <si>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</si>
  <si>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</si>
  <si>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</si>
  <si>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</si>
  <si>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</si>
  <si>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</si>
  <si>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</si>
  <si>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</si>
  <si>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</si>
  <si>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</si>
  <si>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</si>
  <si>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</si>
  <si>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</si>
  <si>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</si>
  <si>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</si>
  <si>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</si>
  <si>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</si>
  <si>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</si>
  <si>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</si>
  <si>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</si>
  <si>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</si>
  <si>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t>　その他の資本の構成要素</t>
    <rPh sb="3" eb="4">
      <t>タ</t>
    </rPh>
    <rPh sb="5" eb="7">
      <t>シホン</t>
    </rPh>
    <rPh sb="8" eb="10">
      <t>コウセイ</t>
    </rPh>
    <rPh sb="10" eb="12">
      <t>ヨウソ</t>
    </rPh>
    <phoneticPr fontId="2"/>
  </si>
  <si>
    <r>
      <rPr>
        <sz val="12"/>
        <rFont val="ＭＳ Ｐゴシック"/>
        <family val="3"/>
        <charset val="128"/>
      </rPr>
      <t>　利益剰余金</t>
    </r>
    <rPh sb="1" eb="3">
      <t>リエキ</t>
    </rPh>
    <rPh sb="3" eb="6">
      <t>ジョウヨキン</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</si>
  <si>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</si>
  <si>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</si>
  <si>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</si>
  <si>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</si>
  <si>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</si>
  <si>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</si>
  <si>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</si>
  <si>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</si>
  <si>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</si>
  <si>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</si>
  <si>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</si>
  <si>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</si>
  <si>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</si>
  <si>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</si>
  <si>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</si>
  <si>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</si>
  <si>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</si>
  <si>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</si>
  <si>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</si>
  <si>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</si>
  <si>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</si>
  <si>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</si>
  <si>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</si>
  <si>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</si>
  <si>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</si>
  <si>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</si>
  <si>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</si>
  <si>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</si>
  <si>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</si>
  <si>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</si>
  <si>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</si>
  <si>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</si>
  <si>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</si>
  <si>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</si>
  <si>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</si>
  <si>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</si>
  <si>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</si>
  <si>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</si>
  <si>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</si>
  <si>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</si>
  <si>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</si>
  <si>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</si>
  <si>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t>その他</t>
    <rPh sb="2" eb="3">
      <t>タ</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</si>
  <si>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</si>
  <si>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r>
      <t xml:space="preserve"> </t>
    </r>
    <r>
      <rPr>
        <b/>
        <sz val="14"/>
        <rFont val="ＭＳ Ｐゴシック"/>
        <family val="3"/>
        <charset val="128"/>
      </rPr>
      <t>フリーキャッシュ・フロー</t>
    </r>
  </si>
  <si>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</si>
  <si>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</si>
  <si>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</si>
  <si>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</si>
  <si>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</si>
  <si>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</si>
  <si>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</si>
  <si>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</si>
  <si>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</si>
  <si>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</si>
  <si>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</si>
  <si>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</si>
  <si>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</si>
  <si>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</si>
  <si>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</si>
  <si>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</si>
  <si>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</si>
  <si>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</si>
  <si>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</si>
  <si>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</si>
  <si>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</si>
  <si>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</si>
  <si>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2021</t>
    </r>
    <r>
      <rPr>
        <sz val="14"/>
        <rFont val="ＭＳ Ｐゴシック"/>
        <family val="3"/>
        <charset val="128"/>
      </rPr>
      <t>年度</t>
    </r>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</si>
  <si>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</si>
  <si>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</si>
  <si>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</si>
  <si>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</si>
  <si>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</si>
  <si>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</si>
  <si>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</si>
  <si>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</si>
  <si>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</si>
  <si>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</si>
  <si>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</si>
  <si>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</si>
  <si>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rPr>
        <sz val="14"/>
        <rFont val="游ゴシック"/>
        <family val="2"/>
        <charset val="128"/>
      </rPr>
      <t>－</t>
    </r>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</si>
  <si>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</si>
  <si>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</si>
  <si>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</si>
  <si>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</si>
  <si>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</si>
  <si>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</si>
  <si>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</si>
  <si>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</si>
  <si>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t>参考情報</t>
    <rPh sb="0" eb="4">
      <t>サンコウジョウホウ</t>
    </rPh>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</si>
  <si>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</si>
  <si>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</si>
  <si>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</si>
  <si>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</si>
  <si>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t>短期貸付金の増減額（▲は増加）</t>
    <rPh sb="0" eb="2">
      <t>タンキ</t>
    </rPh>
    <rPh sb="2" eb="4">
      <t>カシツケ</t>
    </rPh>
    <rPh sb="4" eb="5">
      <t>キン</t>
    </rPh>
    <rPh sb="6" eb="8">
      <t>ゾウゲン</t>
    </rPh>
    <rPh sb="8" eb="9">
      <t>ガク</t>
    </rPh>
    <rPh sb="12" eb="14">
      <t>ゾウカ</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</si>
  <si>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</si>
  <si>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</si>
  <si>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</si>
  <si>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</si>
  <si>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</si>
  <si>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</si>
  <si>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</si>
  <si>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</si>
  <si>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</si>
  <si>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</si>
  <si>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</si>
  <si>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</si>
  <si>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</si>
  <si>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</si>
  <si>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</si>
  <si>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</si>
  <si>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4"/>
        <rFont val="ＭＳ Ｐゴシック"/>
        <family val="2"/>
        <charset val="128"/>
      </rPr>
      <t>－</t>
    </r>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</si>
  <si>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</si>
  <si>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</si>
  <si>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t>自己株式の売却による収入</t>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</si>
  <si>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</si>
  <si>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</si>
  <si>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</si>
  <si>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</si>
  <si>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rPr>
        <sz val="12"/>
        <rFont val="ＭＳ Ｐゴシック"/>
        <family val="3"/>
        <charset val="128"/>
      </rPr>
      <t>その他</t>
    </r>
  </si>
  <si>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</si>
  <si>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</si>
  <si>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</si>
  <si>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</si>
  <si>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</si>
  <si>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</si>
  <si>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</si>
  <si>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7-1.</t>
    </r>
    <r>
      <rPr>
        <b/>
        <sz val="22"/>
        <rFont val="ＭＳ Ｐゴシック"/>
        <family val="3"/>
        <charset val="128"/>
      </rPr>
      <t>　セグメント情報【日本基準】</t>
    </r>
    <rPh sb="13" eb="15">
      <t>ニホン</t>
    </rPh>
    <rPh sb="15" eb="17">
      <t>キジュン</t>
    </rPh>
    <phoneticPr fontId="2"/>
  </si>
  <si>
    <t>売上高</t>
    <rPh sb="0" eb="2">
      <t>ウリアゲ</t>
    </rPh>
    <rPh sb="2" eb="3">
      <t>タカ</t>
    </rPh>
    <phoneticPr fontId="2"/>
  </si>
  <si>
    <t>総資産</t>
    <rPh sb="0" eb="3">
      <t>ソウシサン</t>
    </rPh>
    <phoneticPr fontId="2"/>
  </si>
  <si>
    <r>
      <t>2009</t>
    </r>
    <r>
      <rPr>
        <sz val="20"/>
        <rFont val="ＭＳ Ｐゴシック"/>
        <family val="3"/>
        <charset val="128"/>
      </rPr>
      <t>年度</t>
    </r>
    <rPh sb="4" eb="6">
      <t>ネンド</t>
    </rPh>
    <phoneticPr fontId="2"/>
  </si>
  <si>
    <r>
      <t>2010</t>
    </r>
    <r>
      <rPr>
        <sz val="20"/>
        <rFont val="ＭＳ Ｐゴシック"/>
        <family val="3"/>
        <charset val="128"/>
      </rPr>
      <t>年度</t>
    </r>
    <rPh sb="4" eb="6">
      <t>ネンド</t>
    </rPh>
    <phoneticPr fontId="2"/>
  </si>
  <si>
    <r>
      <t>2011</t>
    </r>
    <r>
      <rPr>
        <sz val="20"/>
        <rFont val="ＭＳ Ｐゴシック"/>
        <family val="3"/>
        <charset val="128"/>
      </rPr>
      <t>年度</t>
    </r>
    <rPh sb="4" eb="6">
      <t>ネンド</t>
    </rPh>
    <phoneticPr fontId="2"/>
  </si>
  <si>
    <r>
      <t>2012</t>
    </r>
    <r>
      <rPr>
        <sz val="20"/>
        <rFont val="ＭＳ Ｐゴシック"/>
        <family val="3"/>
        <charset val="128"/>
      </rPr>
      <t>年度</t>
    </r>
    <rPh sb="4" eb="6">
      <t>ネンド</t>
    </rPh>
    <phoneticPr fontId="2"/>
  </si>
  <si>
    <t>機械</t>
    <rPh sb="0" eb="2">
      <t>キカイ</t>
    </rPh>
    <phoneticPr fontId="2"/>
  </si>
  <si>
    <t>エネルギー・金属</t>
    <rPh sb="6" eb="8">
      <t>キンゾク</t>
    </rPh>
    <phoneticPr fontId="2"/>
  </si>
  <si>
    <t>化学</t>
    <rPh sb="0" eb="2">
      <t>カガク</t>
    </rPh>
    <phoneticPr fontId="2"/>
  </si>
  <si>
    <t>生活産業</t>
    <rPh sb="0" eb="2">
      <t>セイカツ</t>
    </rPh>
    <rPh sb="2" eb="4">
      <t>サンギョウ</t>
    </rPh>
    <phoneticPr fontId="2"/>
  </si>
  <si>
    <t>消去又は全社</t>
    <rPh sb="0" eb="2">
      <t>ショウキョ</t>
    </rPh>
    <rPh sb="2" eb="3">
      <t>マタ</t>
    </rPh>
    <rPh sb="4" eb="6">
      <t>ゼンシャ</t>
    </rPh>
    <phoneticPr fontId="2"/>
  </si>
  <si>
    <t>合計</t>
    <rPh sb="0" eb="2">
      <t>ゴウケイ</t>
    </rPh>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</si>
  <si>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</si>
  <si>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rPr>
        <sz val="20"/>
        <rFont val="Arial"/>
        <family val="2"/>
      </rPr>
      <t xml:space="preserve"> </t>
    </r>
    <r>
      <rPr>
        <sz val="20"/>
        <rFont val="ＭＳ Ｐゴシック"/>
        <family val="3"/>
        <charset val="128"/>
      </rPr>
      <t>　</t>
    </r>
    <r>
      <rPr>
        <sz val="20"/>
        <rFont val="Arial"/>
        <family val="2"/>
      </rPr>
      <t xml:space="preserve"> </t>
    </r>
    <phoneticPr fontId="2"/>
  </si>
  <si>
    <r>
      <t>7-2.</t>
    </r>
    <r>
      <rPr>
        <b/>
        <sz val="22"/>
        <rFont val="ＭＳ Ｐゴシック"/>
        <family val="3"/>
        <charset val="128"/>
      </rPr>
      <t>　セグメント情報【日本基準】</t>
    </r>
    <phoneticPr fontId="2"/>
  </si>
  <si>
    <r>
      <t>2004</t>
    </r>
    <r>
      <rPr>
        <sz val="20"/>
        <rFont val="ＭＳ Ｐゴシック"/>
        <family val="3"/>
        <charset val="128"/>
      </rPr>
      <t>年度</t>
    </r>
    <rPh sb="4" eb="6">
      <t>ネンド</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</si>
  <si>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</si>
  <si>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</si>
  <si>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</si>
  <si>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</si>
  <si>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</si>
  <si>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</si>
  <si>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</si>
  <si>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</si>
  <si>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海外現地法人</t>
    <rPh sb="0" eb="2">
      <t>カイガイ</t>
    </rPh>
    <rPh sb="2" eb="4">
      <t>ゲンチ</t>
    </rPh>
    <rPh sb="4" eb="6">
      <t>ホウジン</t>
    </rPh>
    <phoneticPr fontId="2"/>
  </si>
  <si>
    <t>総資産</t>
    <rPh sb="0" eb="1">
      <t>ソウ</t>
    </rPh>
    <rPh sb="1" eb="3">
      <t>シサン</t>
    </rPh>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</si>
  <si>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</si>
  <si>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t>　</t>
    </r>
    <r>
      <rPr>
        <sz val="20"/>
        <rFont val="Arial"/>
        <family val="2"/>
      </rPr>
      <t xml:space="preserve"> </t>
    </r>
    <phoneticPr fontId="2"/>
  </si>
  <si>
    <r>
      <t>7-3.</t>
    </r>
    <r>
      <rPr>
        <b/>
        <sz val="22"/>
        <rFont val="ＭＳ Ｐゴシック"/>
        <family val="3"/>
        <charset val="128"/>
      </rPr>
      <t>　セグメント情報【日本基準】</t>
    </r>
    <phoneticPr fontId="2"/>
  </si>
  <si>
    <r>
      <t>2003</t>
    </r>
    <r>
      <rPr>
        <sz val="20"/>
        <rFont val="ＭＳ Ｐゴシック"/>
        <family val="3"/>
        <charset val="128"/>
      </rPr>
      <t>年度</t>
    </r>
    <rPh sb="4" eb="6">
      <t>ネンド</t>
    </rPh>
    <phoneticPr fontId="2"/>
  </si>
  <si>
    <t>建設都市開発</t>
    <rPh sb="0" eb="2">
      <t>ケンセツ</t>
    </rPh>
    <rPh sb="2" eb="4">
      <t>トシ</t>
    </rPh>
    <rPh sb="4" eb="6">
      <t>カイハツ</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</si>
  <si>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</si>
  <si>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</si>
  <si>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</si>
  <si>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</si>
  <si>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</si>
  <si>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</si>
  <si>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2018</t>
    </r>
    <r>
      <rPr>
        <sz val="20"/>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</si>
  <si>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</si>
  <si>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2020</t>
    </r>
    <r>
      <rPr>
        <sz val="20"/>
        <rFont val="ＭＳ Ｐゴシック"/>
        <family val="2"/>
        <charset val="128"/>
      </rPr>
      <t>年度</t>
    </r>
    <rPh sb="4" eb="6">
      <t>ネンド</t>
    </rPh>
    <phoneticPr fontId="2"/>
  </si>
  <si>
    <r>
      <t>2021</t>
    </r>
    <r>
      <rPr>
        <sz val="20"/>
        <rFont val="ＭＳ Ｐゴシック"/>
        <family val="2"/>
        <charset val="128"/>
      </rPr>
      <t>年度</t>
    </r>
    <rPh sb="4" eb="6">
      <t>ネンド</t>
    </rPh>
    <phoneticPr fontId="2"/>
  </si>
  <si>
    <t>2022年度</t>
    <rPh sb="4" eb="6">
      <t>ネンド</t>
    </rPh>
    <phoneticPr fontId="2"/>
  </si>
  <si>
    <r>
      <t>2023</t>
    </r>
    <r>
      <rPr>
        <sz val="20"/>
        <rFont val="ＭＳ ゴシック"/>
        <family val="3"/>
        <charset val="128"/>
      </rPr>
      <t>年度</t>
    </r>
    <rPh sb="4" eb="6">
      <t>ネンド</t>
    </rPh>
    <phoneticPr fontId="2"/>
  </si>
  <si>
    <t>自動車</t>
    <rPh sb="0" eb="3">
      <t>ジドウシャ</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</si>
  <si>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</si>
  <si>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</si>
  <si>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インフラ・ヘルスケア</t>
    <phoneticPr fontId="2"/>
  </si>
  <si>
    <t>エネルギー・社会インフラ</t>
    <rPh sb="6" eb="8">
      <t>シャカイ</t>
    </rPh>
    <phoneticPr fontId="2"/>
  </si>
  <si>
    <t>金属・資源・リサイクル</t>
    <rPh sb="0" eb="2">
      <t>キンゾク</t>
    </rPh>
    <rPh sb="3" eb="5">
      <t>シゲン</t>
    </rPh>
    <phoneticPr fontId="2"/>
  </si>
  <si>
    <t>金属・資源</t>
    <rPh sb="0" eb="2">
      <t>キンゾク</t>
    </rPh>
    <rPh sb="3" eb="5">
      <t>シゲン</t>
    </rPh>
    <phoneticPr fontId="2"/>
  </si>
  <si>
    <t>生活産業・アグリビジネス</t>
    <rPh sb="0" eb="4">
      <t>セイカツサンギョウ</t>
    </rPh>
    <phoneticPr fontId="2"/>
  </si>
  <si>
    <t>食料・アグリビジネス</t>
    <rPh sb="0" eb="2">
      <t>ショクリョウ</t>
    </rPh>
    <phoneticPr fontId="2"/>
  </si>
  <si>
    <t>リテール・
コンシューマーサービス</t>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</si>
  <si>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</si>
  <si>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</si>
  <si>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</si>
  <si>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</si>
  <si>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</si>
  <si>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</si>
  <si>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2015</t>
    </r>
    <r>
      <rPr>
        <sz val="20"/>
        <rFont val="ＭＳ Ｐゴシック"/>
        <family val="3"/>
        <charset val="128"/>
      </rPr>
      <t>年度</t>
    </r>
    <rPh sb="4" eb="6">
      <t>ネンド</t>
    </rPh>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</si>
  <si>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</si>
  <si>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</si>
  <si>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</si>
  <si>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</si>
  <si>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エネルギー</t>
    <phoneticPr fontId="2"/>
  </si>
  <si>
    <t>石炭・金属</t>
    <rPh sb="0" eb="2">
      <t>セキタン</t>
    </rPh>
    <rPh sb="3" eb="5">
      <t>キンゾク</t>
    </rPh>
    <phoneticPr fontId="2"/>
  </si>
  <si>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</si>
  <si>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</si>
  <si>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当期純利益（当社株主帰属）</t>
    <rPh sb="0" eb="2">
      <t>トウキ</t>
    </rPh>
    <rPh sb="2" eb="3">
      <t>ジュン</t>
    </rPh>
    <rPh sb="3" eb="5">
      <t>リエキ</t>
    </rPh>
    <rPh sb="6" eb="8">
      <t>トウシャ</t>
    </rPh>
    <rPh sb="8" eb="10">
      <t>カブヌシ</t>
    </rPh>
    <rPh sb="10" eb="12">
      <t>キゾク</t>
    </rPh>
    <phoneticPr fontId="2"/>
  </si>
  <si>
    <r>
      <t>2013</t>
    </r>
    <r>
      <rPr>
        <sz val="20"/>
        <rFont val="ＭＳ Ｐゴシック"/>
        <family val="3"/>
        <charset val="128"/>
      </rPr>
      <t>年度</t>
    </r>
    <rPh sb="4" eb="6">
      <t>ネンド</t>
    </rPh>
    <phoneticPr fontId="2"/>
  </si>
  <si>
    <r>
      <t>2014</t>
    </r>
    <r>
      <rPr>
        <sz val="20"/>
        <rFont val="ＭＳ Ｐゴシック"/>
        <family val="3"/>
        <charset val="128"/>
      </rPr>
      <t>年度</t>
    </r>
    <rPh sb="4" eb="6">
      <t>ネンド</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</si>
  <si>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</si>
  <si>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</si>
  <si>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t>（単位：社）</t>
    <rPh sb="1" eb="3">
      <t>タンイ</t>
    </rPh>
    <rPh sb="4" eb="5">
      <t>シャ</t>
    </rPh>
    <phoneticPr fontId="2"/>
  </si>
  <si>
    <r>
      <t>2012</t>
    </r>
    <r>
      <rPr>
        <sz val="12"/>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</si>
  <si>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</si>
  <si>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</si>
  <si>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</si>
  <si>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2016</t>
    </r>
    <r>
      <rPr>
        <sz val="12"/>
        <rFont val="ＭＳ Ｐゴシック"/>
        <family val="3"/>
        <charset val="128"/>
      </rPr>
      <t>年度</t>
    </r>
    <rPh sb="4" eb="6">
      <t>ネンド</t>
    </rPh>
    <phoneticPr fontId="2"/>
  </si>
  <si>
    <r>
      <t>2017</t>
    </r>
    <r>
      <rPr>
        <sz val="12"/>
        <rFont val="ＭＳ Ｐゴシック"/>
        <family val="3"/>
        <charset val="128"/>
      </rPr>
      <t>年度</t>
    </r>
    <rPh sb="4" eb="6">
      <t>ネンド</t>
    </rPh>
    <phoneticPr fontId="2"/>
  </si>
  <si>
    <r>
      <t>2018</t>
    </r>
    <r>
      <rPr>
        <sz val="12"/>
        <rFont val="ＭＳ Ｐゴシック"/>
        <family val="3"/>
        <charset val="128"/>
      </rPr>
      <t>年度</t>
    </r>
    <rPh sb="4" eb="6">
      <t>ネンド</t>
    </rPh>
    <phoneticPr fontId="2"/>
  </si>
  <si>
    <r>
      <t>2019</t>
    </r>
    <r>
      <rPr>
        <sz val="12"/>
        <rFont val="ＭＳ Ｐゴシック"/>
        <family val="3"/>
        <charset val="128"/>
      </rPr>
      <t>年度</t>
    </r>
    <rPh sb="4" eb="6">
      <t>ネンド</t>
    </rPh>
    <phoneticPr fontId="2"/>
  </si>
  <si>
    <r>
      <t>2020</t>
    </r>
    <r>
      <rPr>
        <sz val="12"/>
        <rFont val="ＭＳ Ｐゴシック"/>
        <family val="3"/>
        <charset val="128"/>
      </rPr>
      <t>年度</t>
    </r>
    <rPh sb="4" eb="6">
      <t>ネンド</t>
    </rPh>
    <phoneticPr fontId="2"/>
  </si>
  <si>
    <r>
      <t>2021</t>
    </r>
    <r>
      <rPr>
        <sz val="12"/>
        <rFont val="ＭＳ Ｐゴシック"/>
        <family val="3"/>
        <charset val="128"/>
      </rPr>
      <t>年度</t>
    </r>
    <rPh sb="4" eb="6">
      <t>ネンド</t>
    </rPh>
    <phoneticPr fontId="2"/>
  </si>
  <si>
    <r>
      <t>2022</t>
    </r>
    <r>
      <rPr>
        <sz val="12"/>
        <rFont val="ＭＳ Ｐゴシック"/>
        <family val="3"/>
        <charset val="128"/>
      </rPr>
      <t>年度</t>
    </r>
    <rPh sb="4" eb="6">
      <t>ネンド</t>
    </rPh>
    <phoneticPr fontId="2"/>
  </si>
  <si>
    <r>
      <t>2023</t>
    </r>
    <r>
      <rPr>
        <sz val="12"/>
        <rFont val="ＭＳ Ｐゴシック"/>
        <family val="3"/>
        <charset val="128"/>
      </rPr>
      <t>年度</t>
    </r>
    <rPh sb="4" eb="6">
      <t>ネンド</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</si>
  <si>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</si>
  <si>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</si>
  <si>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</si>
  <si>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</si>
  <si>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</si>
  <si>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</si>
  <si>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</si>
  <si>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</si>
  <si>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</si>
  <si>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</si>
  <si>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</si>
  <si>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</si>
  <si>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</si>
  <si>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</si>
  <si>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</si>
  <si>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</si>
  <si>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</si>
  <si>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</si>
  <si>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t>黒字</t>
    <rPh sb="0" eb="2">
      <t>クロジ</t>
    </rPh>
    <phoneticPr fontId="2"/>
  </si>
  <si>
    <t>赤字</t>
    <rPh sb="0" eb="2">
      <t>アカジ</t>
    </rPh>
    <phoneticPr fontId="2"/>
  </si>
  <si>
    <t>（黒字比率）</t>
    <rPh sb="1" eb="3">
      <t>クロジ</t>
    </rPh>
    <rPh sb="3" eb="5">
      <t>ヒリツ</t>
    </rPh>
    <phoneticPr fontId="2"/>
  </si>
  <si>
    <t>(69%)</t>
    <phoneticPr fontId="2"/>
  </si>
  <si>
    <t>(71%)</t>
    <phoneticPr fontId="2"/>
  </si>
  <si>
    <t>(73%)</t>
    <phoneticPr fontId="2"/>
  </si>
  <si>
    <t>(74%)</t>
    <phoneticPr fontId="2"/>
  </si>
  <si>
    <t>(77%)</t>
    <phoneticPr fontId="2"/>
  </si>
  <si>
    <t>（単位：社）</t>
    <phoneticPr fontId="2"/>
  </si>
  <si>
    <t>（単位：社）</t>
    <rPh sb="4" eb="5">
      <t>シャ</t>
    </rPh>
    <phoneticPr fontId="2"/>
  </si>
  <si>
    <t>本部</t>
    <rPh sb="0" eb="2">
      <t>ホンブ</t>
    </rPh>
    <phoneticPr fontId="2"/>
  </si>
  <si>
    <r>
      <t>2019年度</t>
    </r>
    <r>
      <rPr>
        <sz val="12"/>
        <rFont val="ＭＳ Ｐゴシック"/>
        <family val="3"/>
        <charset val="128"/>
      </rPr>
      <t/>
    </r>
    <rPh sb="4" eb="6">
      <t>ネンド</t>
    </rPh>
    <phoneticPr fontId="2"/>
  </si>
  <si>
    <r>
      <t>2020</t>
    </r>
    <r>
      <rPr>
        <sz val="12"/>
        <rFont val="ＭＳ ゴシック"/>
        <family val="3"/>
        <charset val="128"/>
      </rPr>
      <t>年度</t>
    </r>
    <rPh sb="4" eb="6">
      <t>ネンド</t>
    </rPh>
    <phoneticPr fontId="2"/>
  </si>
  <si>
    <t>2020年度</t>
    <rPh sb="4" eb="6">
      <t>ネンド</t>
    </rPh>
    <phoneticPr fontId="2"/>
  </si>
  <si>
    <t>2021年度</t>
    <rPh sb="4" eb="6">
      <t>ネンド</t>
    </rPh>
    <phoneticPr fontId="2"/>
  </si>
  <si>
    <t>2023年度</t>
    <rPh sb="4" eb="6">
      <t>ネンド</t>
    </rPh>
    <phoneticPr fontId="2"/>
  </si>
  <si>
    <t>コーポレート</t>
    <phoneticPr fontId="2"/>
  </si>
  <si>
    <t>　（黒字比率）</t>
    <phoneticPr fontId="2"/>
  </si>
  <si>
    <t>(75%)</t>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</si>
  <si>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</si>
  <si>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</si>
  <si>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</si>
  <si>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</si>
  <si>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</si>
  <si>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</si>
  <si>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</si>
  <si>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2016年度</t>
    </r>
    <r>
      <rPr>
        <sz val="12"/>
        <rFont val="ＭＳ Ｐゴシック"/>
        <family val="3"/>
        <charset val="128"/>
      </rPr>
      <t/>
    </r>
    <rPh sb="4" eb="6">
      <t>ネンド</t>
    </rPh>
    <phoneticPr fontId="2"/>
  </si>
  <si>
    <t>国　内（連結子会社）</t>
    <rPh sb="0" eb="1">
      <t>クニ</t>
    </rPh>
    <rPh sb="2" eb="3">
      <t>ナイ</t>
    </rPh>
    <rPh sb="4" eb="6">
      <t>レンケツ</t>
    </rPh>
    <rPh sb="6" eb="9">
      <t>コガイシャ</t>
    </rPh>
    <phoneticPr fontId="2"/>
  </si>
  <si>
    <t>海　外（連結子会社）</t>
    <rPh sb="0" eb="1">
      <t>ウミ</t>
    </rPh>
    <rPh sb="2" eb="3">
      <t>ソト</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</si>
  <si>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</si>
  <si>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</si>
  <si>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</si>
  <si>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</si>
  <si>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</si>
  <si>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r>
      <t>11.</t>
    </r>
    <r>
      <rPr>
        <b/>
        <sz val="12.5"/>
        <rFont val="ＭＳ Ｐゴシック"/>
        <family val="3"/>
        <charset val="128"/>
      </rPr>
      <t>　主要経営指標の推移</t>
    </r>
    <phoneticPr fontId="2"/>
  </si>
  <si>
    <t>新事業計画</t>
    <rPh sb="0" eb="3">
      <t>シンジギョウ</t>
    </rPh>
    <rPh sb="3" eb="5">
      <t>ケイカク</t>
    </rPh>
    <phoneticPr fontId="2"/>
  </si>
  <si>
    <t>New Stage 2008</t>
    <phoneticPr fontId="2"/>
  </si>
  <si>
    <t>Shine 2011</t>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</si>
  <si>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</si>
  <si>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</si>
  <si>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</si>
  <si>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</si>
  <si>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</si>
  <si>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</si>
  <si>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</si>
  <si>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</si>
  <si>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</si>
  <si>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</si>
  <si>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</si>
  <si>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</si>
  <si>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</si>
  <si>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</si>
  <si>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</si>
  <si>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</si>
  <si>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</si>
  <si>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</si>
  <si>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</si>
  <si>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</si>
  <si>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</si>
  <si>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</si>
  <si>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</si>
  <si>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</si>
  <si>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当期純損益</t>
    <rPh sb="0" eb="2">
      <t>トウキ</t>
    </rPh>
    <rPh sb="2" eb="5">
      <t>ジュンソンエキ</t>
    </rPh>
    <phoneticPr fontId="2"/>
  </si>
  <si>
    <t>自己資本</t>
    <rPh sb="0" eb="2">
      <t>ジコ</t>
    </rPh>
    <rPh sb="2" eb="4">
      <t>シホン</t>
    </rPh>
    <phoneticPr fontId="2"/>
  </si>
  <si>
    <r>
      <t>自己資本比率</t>
    </r>
    <r>
      <rPr>
        <sz val="13"/>
        <rFont val="Arial"/>
        <family val="2"/>
      </rPr>
      <t xml:space="preserve"> (%)</t>
    </r>
    <rPh sb="0" eb="2">
      <t>ジコ</t>
    </rPh>
    <rPh sb="2" eb="4">
      <t>シホン</t>
    </rPh>
    <rPh sb="4" eb="6">
      <t>ヒリツ</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</si>
  <si>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</si>
  <si>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</si>
  <si>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</si>
  <si>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</si>
  <si>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</si>
  <si>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12.</t>
    </r>
    <r>
      <rPr>
        <b/>
        <sz val="12.5"/>
        <rFont val="ＭＳ Ｐゴシック"/>
        <family val="3"/>
        <charset val="128"/>
      </rPr>
      <t>　株価関連指標の推移　</t>
    </r>
    <phoneticPr fontId="2"/>
  </si>
  <si>
    <r>
      <t>2019年度　
（IFRS)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</si>
  <si>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</si>
  <si>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IFRS)</t>
    </r>
    <rPh sb="4" eb="5">
      <t>ネン</t>
    </rPh>
    <rPh sb="5" eb="6">
      <t>ド</t>
    </rPh>
    <phoneticPr fontId="2"/>
  </si>
  <si>
    <r>
      <t>2023</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</si>
  <si>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</si>
  <si>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</si>
  <si>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</si>
  <si>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</si>
  <si>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</si>
  <si>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</si>
  <si>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</si>
  <si>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</si>
  <si>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</si>
  <si>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r>
      <t>1</t>
    </r>
    <r>
      <rPr>
        <sz val="13"/>
        <rFont val="ＭＳ Ｐゴシック"/>
        <family val="3"/>
        <charset val="128"/>
      </rPr>
      <t>株当たり当期純損益</t>
    </r>
    <r>
      <rPr>
        <sz val="13"/>
        <rFont val="Arial"/>
        <family val="2"/>
      </rPr>
      <t xml:space="preserve"> (EPS)</t>
    </r>
    <rPh sb="8" eb="10">
      <t>ソンエキ</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</si>
  <si>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</si>
  <si>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</si>
  <si>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</si>
  <si>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</si>
  <si>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r>
      <t>12.</t>
    </r>
    <r>
      <rPr>
        <b/>
        <sz val="14"/>
        <rFont val="ＭＳ Ｐゴシック"/>
        <family val="3"/>
        <charset val="128"/>
      </rPr>
      <t>カントリーリスクエクスポージャー（連結）</t>
    </r>
    <phoneticPr fontId="2"/>
  </si>
  <si>
    <t>(注意事項)</t>
  </si>
  <si>
    <t>双日グループ連結保有資産を対象として、カントリーリスクに晒されている資産をエクスポージャーとして集計しております。</t>
    <phoneticPr fontId="2"/>
  </si>
  <si>
    <t>開示の対象範囲は双日グループ全てとし、開示対象資産を下記の通り、投資、融資、保証等、営業債権･商品(｢営業債権｣に</t>
    <rPh sb="26" eb="28">
      <t>カキ</t>
    </rPh>
    <rPh sb="29" eb="30">
      <t>トオ</t>
    </rPh>
    <rPh sb="32" eb="34">
      <t>トウシ</t>
    </rPh>
    <rPh sb="35" eb="37">
      <t>ユウシ</t>
    </rPh>
    <rPh sb="38" eb="40">
      <t>ホショウ</t>
    </rPh>
    <rPh sb="40" eb="41">
      <t>トウ</t>
    </rPh>
    <rPh sb="42" eb="44">
      <t>エイギョウ</t>
    </rPh>
    <rPh sb="44" eb="46">
      <t>サイケン</t>
    </rPh>
    <rPh sb="47" eb="49">
      <t>ショウヒン</t>
    </rPh>
    <phoneticPr fontId="2"/>
  </si>
  <si>
    <t>分類)、現預金･金融資産等(｢現預金等｣に分類)、固定化営業債権･固定資産等(｢その他資産｣に分類)としております。</t>
    <rPh sb="47" eb="49">
      <t>ブンルイ</t>
    </rPh>
    <phoneticPr fontId="2"/>
  </si>
  <si>
    <t>なお、集計の定義は下記の通りです。</t>
    <rPh sb="3" eb="5">
      <t>シュウケイ</t>
    </rPh>
    <rPh sb="6" eb="8">
      <t>テイギ</t>
    </rPh>
    <rPh sb="9" eb="11">
      <t>カキ</t>
    </rPh>
    <rPh sb="12" eb="13">
      <t>トオ</t>
    </rPh>
    <phoneticPr fontId="2"/>
  </si>
  <si>
    <t>　・「所在国ベース」：与信先等が存在している国をベースに集計した残高</t>
    <rPh sb="3" eb="5">
      <t>ショザイ</t>
    </rPh>
    <rPh sb="5" eb="6">
      <t>コク</t>
    </rPh>
    <rPh sb="11" eb="13">
      <t>ヨシン</t>
    </rPh>
    <rPh sb="13" eb="14">
      <t>サキ</t>
    </rPh>
    <rPh sb="14" eb="15">
      <t>ナド</t>
    </rPh>
    <rPh sb="16" eb="18">
      <t>ソンザイ</t>
    </rPh>
    <rPh sb="22" eb="23">
      <t>クニ</t>
    </rPh>
    <rPh sb="28" eb="30">
      <t>シュウケイ</t>
    </rPh>
    <rPh sb="32" eb="33">
      <t>ザン</t>
    </rPh>
    <rPh sb="33" eb="34">
      <t>ダカ</t>
    </rPh>
    <phoneticPr fontId="2"/>
  </si>
  <si>
    <t>　・「実質リスク国ベース」：所在国に関わらず実質のリスクが存在する国をベースに修正した残高</t>
    <rPh sb="3" eb="5">
      <t>ジッシツ</t>
    </rPh>
    <rPh sb="8" eb="9">
      <t>コク</t>
    </rPh>
    <rPh sb="14" eb="16">
      <t>ショザイ</t>
    </rPh>
    <rPh sb="16" eb="17">
      <t>コク</t>
    </rPh>
    <rPh sb="18" eb="19">
      <t>カカ</t>
    </rPh>
    <rPh sb="22" eb="24">
      <t>ジッシツ</t>
    </rPh>
    <rPh sb="29" eb="31">
      <t>ソンザイ</t>
    </rPh>
    <rPh sb="33" eb="34">
      <t>クニ</t>
    </rPh>
    <rPh sb="39" eb="41">
      <t>シュウセイ</t>
    </rPh>
    <rPh sb="43" eb="44">
      <t>ザン</t>
    </rPh>
    <rPh sb="44" eb="45">
      <t>ダカ</t>
    </rPh>
    <phoneticPr fontId="2"/>
  </si>
  <si>
    <t>投資</t>
  </si>
  <si>
    <t>融資</t>
  </si>
  <si>
    <t>保証等</t>
  </si>
  <si>
    <t>営業債権</t>
    <rPh sb="0" eb="2">
      <t>エイギョウ</t>
    </rPh>
    <rPh sb="2" eb="4">
      <t>サイケン</t>
    </rPh>
    <phoneticPr fontId="2"/>
  </si>
  <si>
    <t>現預金等</t>
    <rPh sb="0" eb="1">
      <t>ウツツ</t>
    </rPh>
    <rPh sb="1" eb="3">
      <t>ヨキン</t>
    </rPh>
    <rPh sb="3" eb="4">
      <t>トウ</t>
    </rPh>
    <phoneticPr fontId="2"/>
  </si>
  <si>
    <t>その他
資産</t>
    <rPh sb="2" eb="3">
      <t>タ</t>
    </rPh>
    <rPh sb="4" eb="6">
      <t>シサン</t>
    </rPh>
    <phoneticPr fontId="2"/>
  </si>
  <si>
    <t>所在国
ベース</t>
    <rPh sb="0" eb="2">
      <t>ショザイ</t>
    </rPh>
    <rPh sb="2" eb="3">
      <t>コク</t>
    </rPh>
    <phoneticPr fontId="2"/>
  </si>
  <si>
    <t>実質
リスク国
ベース</t>
    <rPh sb="0" eb="2">
      <t>ジッシツ</t>
    </rPh>
    <rPh sb="6" eb="7">
      <t>コク</t>
    </rPh>
    <phoneticPr fontId="2"/>
  </si>
  <si>
    <t>タイ</t>
    <phoneticPr fontId="2"/>
  </si>
  <si>
    <t>インドネシア</t>
  </si>
  <si>
    <t>フィリピン</t>
  </si>
  <si>
    <t>中国（香港を含む合計）</t>
  </si>
  <si>
    <t xml:space="preserve"> (中国単独）</t>
    <phoneticPr fontId="2"/>
  </si>
  <si>
    <t>（香港単独）</t>
    <phoneticPr fontId="2"/>
  </si>
  <si>
    <t>ブラジル</t>
  </si>
  <si>
    <t>アルゼンチン</t>
  </si>
  <si>
    <t>ロシア</t>
    <phoneticPr fontId="2"/>
  </si>
  <si>
    <t>インド</t>
    <phoneticPr fontId="2"/>
  </si>
  <si>
    <t>ベトナム</t>
    <phoneticPr fontId="2"/>
  </si>
  <si>
    <t>トルコ</t>
    <phoneticPr fontId="2"/>
  </si>
  <si>
    <t>合計</t>
  </si>
  <si>
    <t>（参考数値）</t>
  </si>
  <si>
    <r>
      <t>2024</t>
    </r>
    <r>
      <rPr>
        <sz val="14"/>
        <rFont val="ＭＳ Ｐゴシック"/>
        <family val="3"/>
        <charset val="128"/>
      </rPr>
      <t>年度</t>
    </r>
    <rPh sb="4" eb="6">
      <t>ネンド</t>
    </rPh>
    <phoneticPr fontId="2"/>
  </si>
  <si>
    <r>
      <t>2024</t>
    </r>
    <r>
      <rPr>
        <sz val="14"/>
        <rFont val="ＭＳ Ｐゴシック"/>
        <family val="3"/>
        <charset val="128"/>
      </rPr>
      <t>年度</t>
    </r>
    <phoneticPr fontId="2"/>
  </si>
  <si>
    <r>
      <t>2024</t>
    </r>
    <r>
      <rPr>
        <sz val="14"/>
        <rFont val="ＭＳ ゴシック"/>
        <family val="3"/>
        <charset val="128"/>
      </rPr>
      <t>年度</t>
    </r>
    <rPh sb="4" eb="6">
      <t>ネンド</t>
    </rPh>
    <phoneticPr fontId="2"/>
  </si>
  <si>
    <t>第４四半期</t>
    <phoneticPr fontId="2"/>
  </si>
  <si>
    <t>（2024年度投資活動によるキャッシュフロー 主な内訳）</t>
    <rPh sb="23" eb="24">
      <t>オモ</t>
    </rPh>
    <rPh sb="25" eb="27">
      <t>ウチワケ</t>
    </rPh>
    <phoneticPr fontId="2"/>
  </si>
  <si>
    <t>2024年度</t>
    <rPh sb="4" eb="6">
      <t>ネンド</t>
    </rPh>
    <phoneticPr fontId="2"/>
  </si>
  <si>
    <t>航空・社会インフラ</t>
    <rPh sb="0" eb="2">
      <t>コウクウ</t>
    </rPh>
    <rPh sb="3" eb="5">
      <t>シャカイ</t>
    </rPh>
    <phoneticPr fontId="2"/>
  </si>
  <si>
    <t>エネルギー・ヘルスケア</t>
    <phoneticPr fontId="2"/>
  </si>
  <si>
    <r>
      <t>2024</t>
    </r>
    <r>
      <rPr>
        <sz val="12"/>
        <rFont val="ＭＳ Ｐゴシック"/>
        <family val="3"/>
        <charset val="128"/>
      </rPr>
      <t>年度</t>
    </r>
    <rPh sb="4" eb="6">
      <t>ネンド</t>
    </rPh>
    <phoneticPr fontId="2"/>
  </si>
  <si>
    <r>
      <t>エクスポージャー残高　（</t>
    </r>
    <r>
      <rPr>
        <u/>
        <sz val="12"/>
        <rFont val="Arial"/>
        <family val="2"/>
      </rPr>
      <t>2025</t>
    </r>
    <r>
      <rPr>
        <u/>
        <sz val="12"/>
        <rFont val="ＭＳ Ｐゴシック"/>
        <family val="3"/>
        <charset val="128"/>
      </rPr>
      <t>年3月末）</t>
    </r>
    <rPh sb="8" eb="10">
      <t>ザンダカ</t>
    </rPh>
    <rPh sb="16" eb="17">
      <t>ネン</t>
    </rPh>
    <rPh sb="18" eb="19">
      <t>ガツ</t>
    </rPh>
    <rPh sb="19" eb="20">
      <t>マツ</t>
    </rPh>
    <phoneticPr fontId="2"/>
  </si>
  <si>
    <r>
      <t>エクスポージャー残高　（</t>
    </r>
    <r>
      <rPr>
        <sz val="12"/>
        <rFont val="Arial"/>
        <family val="2"/>
      </rPr>
      <t>2024</t>
    </r>
    <r>
      <rPr>
        <sz val="12"/>
        <rFont val="ＭＳ Ｐゴシック"/>
        <family val="3"/>
        <charset val="128"/>
        <scheme val="minor"/>
      </rPr>
      <t>年</t>
    </r>
    <r>
      <rPr>
        <sz val="12"/>
        <rFont val="Arial"/>
        <family val="2"/>
      </rPr>
      <t>3</t>
    </r>
    <r>
      <rPr>
        <sz val="12"/>
        <rFont val="ＭＳ Ｐゴシック"/>
        <family val="3"/>
        <charset val="128"/>
        <scheme val="minor"/>
      </rPr>
      <t>月末）</t>
    </r>
    <rPh sb="8" eb="10">
      <t>ザンダカ</t>
    </rPh>
    <rPh sb="16" eb="17">
      <t>ネン</t>
    </rPh>
    <rPh sb="18" eb="19">
      <t>ガツ</t>
    </rPh>
    <rPh sb="19" eb="20">
      <t>マツ</t>
    </rPh>
    <phoneticPr fontId="2"/>
  </si>
  <si>
    <r>
      <rPr>
        <sz val="13"/>
        <rFont val="ＭＳ Ｐゴシック"/>
        <family val="3"/>
        <charset val="128"/>
      </rPr>
      <t>中期経営計画</t>
    </r>
    <r>
      <rPr>
        <sz val="13"/>
        <rFont val="Arial"/>
        <family val="2"/>
      </rPr>
      <t>2026</t>
    </r>
    <rPh sb="0" eb="2">
      <t>チュウキ</t>
    </rPh>
    <rPh sb="2" eb="4">
      <t>ケイエイ</t>
    </rPh>
    <rPh sb="4" eb="6">
      <t>ケイカク</t>
    </rPh>
    <phoneticPr fontId="2"/>
  </si>
  <si>
    <r>
      <t>2024</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</si>
  <si>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2024</t>
    </r>
    <r>
      <rPr>
        <sz val="12"/>
        <rFont val="ＭＳ Ｐゴシック"/>
        <family val="3"/>
        <charset val="128"/>
      </rPr>
      <t>年度　
（</t>
    </r>
    <r>
      <rPr>
        <sz val="12"/>
        <rFont val="Arial"/>
        <family val="2"/>
      </rPr>
      <t>IFRS)</t>
    </r>
    <rPh sb="4" eb="5">
      <t>ネン</t>
    </rPh>
    <rPh sb="5" eb="6">
      <t>ド</t>
    </rPh>
    <phoneticPr fontId="2"/>
  </si>
  <si>
    <t>-</t>
    <phoneticPr fontId="2"/>
  </si>
  <si>
    <t>-</t>
    <phoneticPr fontId="2"/>
  </si>
  <si>
    <t>－</t>
    <phoneticPr fontId="2"/>
  </si>
  <si>
    <r>
      <t>2024</t>
    </r>
    <r>
      <rPr>
        <sz val="20"/>
        <rFont val="ＭＳ Ｐゴシック"/>
        <family val="2"/>
        <charset val="128"/>
      </rPr>
      <t>年度</t>
    </r>
    <rPh sb="4" eb="6">
      <t>ネンド</t>
    </rPh>
    <phoneticPr fontId="2"/>
  </si>
  <si>
    <t>エネルギー・ヘルスケア</t>
  </si>
  <si>
    <t>船舶事業の一部売却等</t>
    <rPh sb="2" eb="4">
      <t>ジギョウ</t>
    </rPh>
    <rPh sb="5" eb="7">
      <t>イチブ</t>
    </rPh>
    <phoneticPr fontId="2"/>
  </si>
  <si>
    <t>米国電気設備工事事業、欧州電力小売事業への出資等</t>
    <rPh sb="0" eb="6">
      <t>ベイコクデンキセツビ</t>
    </rPh>
    <rPh sb="6" eb="8">
      <t>コウジ</t>
    </rPh>
    <rPh sb="8" eb="10">
      <t>ジギョウ</t>
    </rPh>
    <rPh sb="11" eb="13">
      <t>オウシュウ</t>
    </rPh>
    <rPh sb="13" eb="17">
      <t>デンリョクコウ</t>
    </rPh>
    <rPh sb="17" eb="19">
      <t>ジギョウ</t>
    </rPh>
    <rPh sb="21" eb="23">
      <t>シュッシ</t>
    </rPh>
    <rPh sb="23" eb="24">
      <t>トウ</t>
    </rPh>
    <phoneticPr fontId="2"/>
  </si>
  <si>
    <t>トルコ病院事業等</t>
    <rPh sb="3" eb="7">
      <t>ビョウインジギョウ</t>
    </rPh>
    <rPh sb="7" eb="8">
      <t>ナド</t>
    </rPh>
    <phoneticPr fontId="2"/>
  </si>
  <si>
    <t>政策保有株式売却等</t>
    <rPh sb="0" eb="2">
      <t>セイサク</t>
    </rPh>
    <rPh sb="2" eb="4">
      <t>ホユウ</t>
    </rPh>
    <rPh sb="4" eb="6">
      <t>カブシキ</t>
    </rPh>
    <rPh sb="6" eb="8">
      <t>バイキャク</t>
    </rPh>
    <rPh sb="8" eb="9">
      <t>ナド</t>
    </rPh>
    <phoneticPr fontId="2"/>
  </si>
  <si>
    <r>
      <rPr>
        <sz val="12"/>
        <rFont val="ＭＳ Ｐゴシック"/>
        <family val="3"/>
        <charset val="128"/>
      </rPr>
      <t>※</t>
    </r>
    <r>
      <rPr>
        <sz val="12"/>
        <rFont val="Arial"/>
        <family val="3"/>
      </rPr>
      <t xml:space="preserve"> </t>
    </r>
    <r>
      <rPr>
        <sz val="12"/>
        <rFont val="ＭＳ Ｐゴシック"/>
        <family val="3"/>
        <charset val="128"/>
        <scheme val="major"/>
      </rPr>
      <t>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</si>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</sst>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_);[Red]\(0\)"/>
    <numFmt numFmtId="189" formatCode="#,##0.00_ "/>
    <numFmt numFmtId="190" formatCode="0.0"/>
  </numFmts>
  <fonts count="8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2"/>
      <name val="ＭＳ Ｐゴシック"/>
      <family val="3"/>
      <charset val="128"/>
      <scheme val="major"/>
    </font>
    <font>
      <b/>
      <sz val="14"/>
      <name val="游ゴシック"/>
      <family val="2"/>
      <charset val="128"/>
    </font>
    <font>
      <b/>
      <sz val="13"/>
      <name val="游ゴシック"/>
      <family val="2"/>
      <charset val="128"/>
    </font>
    <font>
      <sz val="13"/>
      <name val="游ゴシック"/>
      <family val="2"/>
      <charset val="128"/>
    </font>
    <font>
      <sz val="14"/>
      <name val="游ゴシック"/>
      <family val="2"/>
      <charset val="128"/>
    </font>
    <font>
      <u/>
      <sz val="12"/>
      <name val="ＭＳ Ｐゴシック"/>
      <family val="3"/>
      <charset val="128"/>
    </font>
    <font>
      <u/>
      <sz val="12"/>
      <name val="Arial"/>
      <family val="2"/>
    </font>
    <font>
      <sz val="9.5"/>
      <name val="ＭＳ Ｐゴシック"/>
      <family val="3"/>
      <charset val="128"/>
    </font>
    <font>
      <sz val="12"/>
      <color indexed="12"/>
      <name val="ＭＳ Ｐゴシック"/>
      <family val="3"/>
      <charset val="128"/>
    </font>
    <font>
      <sz val="12"/>
      <color indexed="10"/>
      <name val="ＭＳ Ｐゴシック"/>
      <family val="3"/>
      <charset val="128"/>
    </font>
    <font>
      <sz val="12"/>
      <name val="ＭＳ Ｐゴシック"/>
      <family val="3"/>
      <charset val="128"/>
      <scheme val="minor"/>
    </font>
    <font>
      <b/>
      <sz val="13"/>
      <name val="ＭＳ Ｐゴシック"/>
      <family val="2"/>
      <charset val="128"/>
    </font>
    <font>
      <sz val="24"/>
      <name val="Arial"/>
      <family val="2"/>
      <charset val="128"/>
    </font>
    <font>
      <sz val="12"/>
      <name val="Arial"/>
      <family val="3"/>
    </font>
    <font>
      <sz val="11"/>
      <name val="Arial"/>
      <family val="2"/>
      <charset val="1"/>
    </font>
    <font>
      <b/>
      <sz val="14"/>
      <name val="Meiryo UI"/>
      <family val="3"/>
      <charset val="128"/>
    </font>
    <font>
      <sz val="14"/>
      <name val="Meiryo UI"/>
      <family val="3"/>
      <charset val="128"/>
    </font>
    <font>
      <sz val="20"/>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2">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s>
  <cellStyleXfs count="39">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1650">
    <xf numFmtId="0" fontId="0" fillId="0" borderId="0" xfId="0"/>
    <xf numFmtId="0" fontId="5" fillId="0" borderId="2" xfId="0" applyFont="1" applyFill="1" applyBorder="1" applyAlignment="1">
      <alignment horizontal="center" vertical="center" wrapText="1" shrinkToFit="1"/>
    </xf>
    <xf numFmtId="0" fontId="6" fillId="0" borderId="3"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6" fillId="0" borderId="0" xfId="0" applyFont="1" applyFill="1" applyAlignment="1">
      <alignment horizontal="right"/>
    </xf>
    <xf numFmtId="0" fontId="27" fillId="0" borderId="0" xfId="0" applyFont="1" applyFill="1" applyBorder="1"/>
    <xf numFmtId="0" fontId="26" fillId="0" borderId="6" xfId="0" applyFont="1" applyFill="1" applyBorder="1" applyAlignment="1"/>
    <xf numFmtId="0" fontId="26" fillId="0" borderId="0" xfId="0" applyFont="1" applyFill="1" applyAlignment="1"/>
    <xf numFmtId="0" fontId="26" fillId="0" borderId="0" xfId="0" applyFont="1" applyFill="1" applyAlignment="1">
      <alignment vertical="center"/>
    </xf>
    <xf numFmtId="0" fontId="26" fillId="0" borderId="0" xfId="0" applyFont="1" applyFill="1" applyAlignment="1">
      <alignment horizontal="right" vertical="center"/>
    </xf>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0" fontId="26" fillId="0" borderId="0" xfId="0" applyFont="1" applyFill="1" applyBorder="1" applyAlignment="1">
      <alignment horizontal="right" shrinkToFit="1"/>
    </xf>
    <xf numFmtId="0" fontId="27" fillId="0" borderId="0" xfId="0" applyFont="1" applyFill="1" applyBorder="1" applyAlignment="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xf numFmtId="0" fontId="30" fillId="0" borderId="0" xfId="0" applyFont="1" applyFill="1" applyAlignment="1">
      <alignment horizontal="right" vertical="center"/>
    </xf>
    <xf numFmtId="0" fontId="30" fillId="0" borderId="0" xfId="0" applyFont="1" applyFill="1"/>
    <xf numFmtId="49" fontId="30" fillId="0" borderId="8" xfId="0" quotePrefix="1" applyNumberFormat="1" applyFont="1" applyFill="1" applyBorder="1" applyAlignment="1">
      <alignment horizontal="center" vertical="center" shrinkToFit="1"/>
    </xf>
    <xf numFmtId="49" fontId="30" fillId="0" borderId="9" xfId="0" quotePrefix="1" applyNumberFormat="1" applyFont="1" applyFill="1" applyBorder="1" applyAlignment="1">
      <alignment horizontal="center" vertical="center" shrinkToFit="1"/>
    </xf>
    <xf numFmtId="49" fontId="30" fillId="0" borderId="10" xfId="0" quotePrefix="1" applyNumberFormat="1" applyFont="1" applyFill="1" applyBorder="1" applyAlignment="1">
      <alignment horizontal="center" vertical="center" shrinkToFit="1"/>
    </xf>
    <xf numFmtId="0" fontId="30" fillId="0" borderId="0" xfId="0" applyFont="1" applyFill="1" applyAlignment="1">
      <alignment vertical="center"/>
    </xf>
    <xf numFmtId="0" fontId="26" fillId="0" borderId="11" xfId="0" applyFont="1" applyFill="1" applyBorder="1" applyAlignment="1">
      <alignment horizontal="center" vertical="center" shrinkToFit="1"/>
    </xf>
    <xf numFmtId="0" fontId="26" fillId="0" borderId="12" xfId="0" applyFont="1" applyFill="1" applyBorder="1" applyAlignment="1">
      <alignment horizontal="right" vertical="center" shrinkToFit="1"/>
    </xf>
    <xf numFmtId="0" fontId="7" fillId="0" borderId="13" xfId="0" applyFont="1" applyFill="1" applyBorder="1" applyAlignment="1">
      <alignment shrinkToFit="1"/>
    </xf>
    <xf numFmtId="0" fontId="7" fillId="0" borderId="14" xfId="0" applyFont="1" applyFill="1" applyBorder="1" applyAlignment="1">
      <alignment horizontal="left" shrinkToFit="1"/>
    </xf>
    <xf numFmtId="0" fontId="7" fillId="0" borderId="15" xfId="0" applyFont="1" applyFill="1" applyBorder="1" applyAlignment="1">
      <alignment horizontal="left"/>
    </xf>
    <xf numFmtId="0" fontId="30" fillId="0" borderId="15" xfId="0" applyFont="1" applyFill="1" applyBorder="1" applyAlignment="1">
      <alignment horizontal="left"/>
    </xf>
    <xf numFmtId="0" fontId="30" fillId="0" borderId="16" xfId="0" applyFont="1" applyFill="1" applyBorder="1" applyAlignment="1">
      <alignment horizontal="left"/>
    </xf>
    <xf numFmtId="0" fontId="26" fillId="0" borderId="17" xfId="0"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7" fillId="0" borderId="14" xfId="0" applyFont="1" applyFill="1" applyBorder="1" applyAlignment="1">
      <alignment horizontal="right" wrapText="1" shrinkToFit="1"/>
    </xf>
    <xf numFmtId="0" fontId="7" fillId="0" borderId="15" xfId="0" applyFont="1" applyFill="1" applyBorder="1" applyAlignment="1">
      <alignment horizontal="right" shrinkToFit="1"/>
    </xf>
    <xf numFmtId="0" fontId="7" fillId="0" borderId="15" xfId="0" applyFont="1" applyFill="1" applyBorder="1" applyAlignment="1">
      <alignment horizontal="left" wrapText="1" shrinkToFit="1"/>
    </xf>
    <xf numFmtId="0" fontId="30" fillId="0" borderId="15" xfId="0" applyFont="1" applyFill="1" applyBorder="1" applyAlignment="1">
      <alignment horizontal="left" shrinkToFit="1"/>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shrinkToFit="1"/>
    </xf>
    <xf numFmtId="0" fontId="19" fillId="0" borderId="0" xfId="0" applyFont="1" applyFill="1" applyAlignment="1">
      <alignment horizontal="center"/>
    </xf>
    <xf numFmtId="0" fontId="0" fillId="0" borderId="0" xfId="0" quotePrefix="1" applyFont="1" applyFill="1" applyAlignment="1">
      <alignment horizontal="center"/>
    </xf>
    <xf numFmtId="9" fontId="19" fillId="0" borderId="0" xfId="0" quotePrefix="1" applyNumberFormat="1" applyFont="1" applyFill="1" applyAlignment="1">
      <alignment horizontal="center"/>
    </xf>
    <xf numFmtId="0" fontId="0" fillId="0" borderId="23" xfId="0" applyFont="1" applyFill="1" applyBorder="1" applyAlignment="1">
      <alignment horizontal="centerContinuous"/>
    </xf>
    <xf numFmtId="0" fontId="26" fillId="0" borderId="0" xfId="0" applyFont="1" applyFill="1" applyBorder="1" applyAlignment="1">
      <alignment horizontal="centerContinuous"/>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49" fontId="30" fillId="0" borderId="2" xfId="0" applyNumberFormat="1" applyFont="1" applyFill="1" applyBorder="1" applyAlignment="1">
      <alignment horizontal="center" vertical="center" wrapText="1" shrinkToFit="1"/>
    </xf>
    <xf numFmtId="49" fontId="30" fillId="0" borderId="26" xfId="0" applyNumberFormat="1" applyFont="1" applyFill="1" applyBorder="1" applyAlignment="1">
      <alignment horizontal="center" vertical="center" wrapText="1" shrinkToFit="1"/>
    </xf>
    <xf numFmtId="0" fontId="30" fillId="0" borderId="0" xfId="0" applyFont="1" applyFill="1" applyAlignment="1">
      <alignment horizontal="right"/>
    </xf>
    <xf numFmtId="0" fontId="0" fillId="0" borderId="0" xfId="0" applyFill="1" applyAlignment="1">
      <alignment horizontal="right"/>
    </xf>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26" fillId="0" borderId="40" xfId="0" applyNumberFormat="1" applyFont="1" applyFill="1" applyBorder="1"/>
    <xf numFmtId="181" fontId="26" fillId="0" borderId="41" xfId="0" applyNumberFormat="1" applyFont="1" applyFill="1" applyBorder="1"/>
    <xf numFmtId="181" fontId="26" fillId="0" borderId="42" xfId="0" applyNumberFormat="1" applyFont="1" applyFill="1" applyBorder="1"/>
    <xf numFmtId="181" fontId="26" fillId="0" borderId="29" xfId="0" applyNumberFormat="1" applyFont="1" applyFill="1" applyBorder="1"/>
    <xf numFmtId="181" fontId="26" fillId="0" borderId="43" xfId="0" applyNumberFormat="1" applyFont="1" applyFill="1" applyBorder="1"/>
    <xf numFmtId="181" fontId="26" fillId="0" borderId="44" xfId="0" applyNumberFormat="1" applyFont="1" applyFill="1" applyBorder="1"/>
    <xf numFmtId="181" fontId="26" fillId="0" borderId="25" xfId="0" applyNumberFormat="1" applyFont="1" applyFill="1" applyBorder="1"/>
    <xf numFmtId="181" fontId="26" fillId="0" borderId="45" xfId="0" applyNumberFormat="1" applyFont="1" applyFill="1" applyBorder="1"/>
    <xf numFmtId="181" fontId="26" fillId="0" borderId="46" xfId="0" applyNumberFormat="1" applyFont="1" applyFill="1" applyBorder="1"/>
    <xf numFmtId="181" fontId="26" fillId="0" borderId="36" xfId="0" applyNumberFormat="1" applyFont="1" applyFill="1" applyBorder="1"/>
    <xf numFmtId="181" fontId="26" fillId="0" borderId="47" xfId="0" applyNumberFormat="1" applyFont="1" applyFill="1" applyBorder="1"/>
    <xf numFmtId="181" fontId="26" fillId="0" borderId="48" xfId="0" applyNumberFormat="1" applyFont="1" applyFill="1" applyBorder="1"/>
    <xf numFmtId="181" fontId="30" fillId="0" borderId="19" xfId="0" applyNumberFormat="1" applyFont="1" applyFill="1" applyBorder="1" applyAlignment="1">
      <alignment shrinkToFit="1"/>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49" fontId="30" fillId="0" borderId="20" xfId="0" applyNumberFormat="1" applyFont="1" applyFill="1" applyBorder="1" applyAlignment="1">
      <alignment horizontal="center" vertical="center" wrapText="1" shrinkToFit="1"/>
    </xf>
    <xf numFmtId="176" fontId="10" fillId="0" borderId="0" xfId="18" applyNumberFormat="1" applyFont="1" applyFill="1" applyBorder="1" applyAlignment="1">
      <alignment horizontal="right"/>
    </xf>
    <xf numFmtId="0" fontId="7" fillId="0" borderId="0" xfId="0" applyFont="1" applyFill="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49" fontId="30" fillId="0" borderId="4" xfId="0" applyNumberFormat="1" applyFont="1" applyFill="1" applyBorder="1" applyAlignment="1">
      <alignment horizontal="center" vertical="center" wrapText="1" shrinkToFit="1"/>
    </xf>
    <xf numFmtId="181" fontId="30" fillId="0" borderId="0" xfId="0" applyNumberFormat="1" applyFont="1" applyFill="1" applyBorder="1" applyAlignment="1">
      <alignment shrinkToFit="1"/>
    </xf>
    <xf numFmtId="38" fontId="7" fillId="0" borderId="0" xfId="18" applyFont="1" applyFill="1" applyBorder="1" applyAlignment="1">
      <alignment horizontal="center" vertical="center" shrinkToFit="1"/>
    </xf>
    <xf numFmtId="49" fontId="30" fillId="0" borderId="0" xfId="0" applyNumberFormat="1"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1" fontId="30" fillId="0" borderId="61" xfId="0" applyNumberFormat="1" applyFont="1" applyFill="1" applyBorder="1" applyAlignment="1">
      <alignmen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37" xfId="0" applyNumberFormat="1" applyFont="1" applyFill="1" applyBorder="1" applyAlignment="1">
      <alignment shrinkToFit="1"/>
    </xf>
    <xf numFmtId="181" fontId="30" fillId="0" borderId="25" xfId="0" applyNumberFormat="1" applyFont="1" applyFill="1" applyBorder="1" applyAlignment="1">
      <alignment shrinkToFit="1"/>
    </xf>
    <xf numFmtId="49" fontId="30" fillId="0" borderId="56" xfId="0" applyNumberFormat="1" applyFont="1" applyFill="1" applyBorder="1" applyAlignment="1">
      <alignment horizontal="center" vertical="center"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49" fontId="30" fillId="0" borderId="10" xfId="0" applyNumberFormat="1" applyFont="1" applyFill="1" applyBorder="1" applyAlignment="1">
      <alignment horizontal="center" vertical="center" shrinkToFit="1"/>
    </xf>
    <xf numFmtId="49" fontId="30" fillId="0" borderId="9" xfId="0" applyNumberFormat="1" applyFont="1" applyFill="1" applyBorder="1" applyAlignment="1">
      <alignment horizontal="center" vertical="center" shrinkToFit="1"/>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0" fontId="30" fillId="0" borderId="0" xfId="0" applyFont="1" applyFill="1" applyBorder="1" applyAlignment="1">
      <alignment horizontal="right"/>
    </xf>
    <xf numFmtId="0" fontId="26" fillId="0" borderId="0" xfId="0" applyFont="1" applyFill="1" applyBorder="1" applyAlignment="1">
      <alignment horizontal="right"/>
    </xf>
    <xf numFmtId="0" fontId="7" fillId="0" borderId="0" xfId="0" applyFont="1" applyFill="1" applyBorder="1" applyAlignment="1">
      <alignment horizontal="right"/>
    </xf>
    <xf numFmtId="0" fontId="30" fillId="0" borderId="37" xfId="0" applyFont="1" applyFill="1" applyBorder="1" applyAlignment="1">
      <alignment horizontal="center" vertical="center"/>
    </xf>
    <xf numFmtId="49" fontId="30" fillId="0" borderId="45" xfId="0" applyNumberFormat="1" applyFont="1" applyFill="1" applyBorder="1" applyAlignment="1">
      <alignment horizontal="center" vertical="center" wrapText="1" shrinkToFit="1"/>
    </xf>
    <xf numFmtId="182" fontId="30" fillId="0" borderId="37" xfId="18" applyNumberFormat="1" applyFont="1" applyFill="1" applyBorder="1" applyAlignment="1">
      <alignment horizontal="right" shrinkToFit="1"/>
    </xf>
    <xf numFmtId="49" fontId="30" fillId="0" borderId="37" xfId="0" quotePrefix="1" applyNumberFormat="1" applyFont="1" applyFill="1" applyBorder="1" applyAlignment="1">
      <alignment horizontal="center" vertical="center"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49" fontId="30" fillId="0" borderId="70"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26"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49" fontId="30" fillId="0" borderId="3" xfId="0" applyNumberFormat="1" applyFont="1" applyFill="1" applyBorder="1" applyAlignment="1">
      <alignment horizontal="center" vertical="center" wrapText="1" shrinkToFit="1"/>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49" fontId="30" fillId="0" borderId="55" xfId="0" quotePrefix="1" applyNumberFormat="1" applyFont="1" applyFill="1" applyBorder="1" applyAlignment="1">
      <alignment horizontal="center" vertical="center" shrinkToFit="1"/>
    </xf>
    <xf numFmtId="49" fontId="30" fillId="0" borderId="53" xfId="0" quotePrefix="1" applyNumberFormat="1" applyFont="1" applyFill="1" applyBorder="1" applyAlignment="1">
      <alignment horizontal="center" vertical="center"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0" fontId="6" fillId="0" borderId="0" xfId="0" applyFont="1" applyFill="1" applyBorder="1" applyAlignment="1">
      <alignment horizontal="center"/>
    </xf>
    <xf numFmtId="0" fontId="26" fillId="0" borderId="0" xfId="0" applyFont="1" applyFill="1" applyBorder="1" applyAlignment="1">
      <alignment horizontal="center"/>
    </xf>
    <xf numFmtId="181" fontId="26" fillId="0" borderId="0" xfId="0" applyNumberFormat="1" applyFont="1" applyFill="1" applyBorder="1"/>
    <xf numFmtId="0" fontId="26" fillId="0" borderId="0" xfId="0" applyFont="1" applyFill="1" applyBorder="1" applyAlignment="1">
      <alignment vertical="top"/>
    </xf>
    <xf numFmtId="181" fontId="21" fillId="0" borderId="71" xfId="18" applyNumberFormat="1" applyFont="1" applyFill="1" applyBorder="1" applyAlignment="1">
      <alignment horizontal="right"/>
    </xf>
    <xf numFmtId="49" fontId="30" fillId="0" borderId="70" xfId="0" applyNumberFormat="1" applyFont="1" applyFill="1" applyBorder="1" applyAlignment="1">
      <alignment horizontal="center" vertical="center" wrapText="1" shrinkToFit="1"/>
    </xf>
    <xf numFmtId="49" fontId="30" fillId="0" borderId="56" xfId="0" quotePrefix="1" applyNumberFormat="1" applyFont="1" applyFill="1" applyBorder="1" applyAlignment="1">
      <alignment horizontal="center" vertical="center" shrinkToFit="1"/>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0" fontId="0" fillId="0" borderId="0" xfId="0" applyFont="1" applyFill="1" applyBorder="1" applyAlignment="1">
      <alignment horizontal="right"/>
    </xf>
    <xf numFmtId="181" fontId="26" fillId="6" borderId="93" xfId="0" applyNumberFormat="1" applyFont="1" applyFill="1" applyBorder="1"/>
    <xf numFmtId="181" fontId="26" fillId="6" borderId="0" xfId="0" applyNumberFormat="1" applyFont="1" applyFill="1" applyBorder="1"/>
    <xf numFmtId="181" fontId="26" fillId="6" borderId="60" xfId="0" applyNumberFormat="1" applyFont="1" applyFill="1" applyBorder="1"/>
    <xf numFmtId="181" fontId="26" fillId="6" borderId="62" xfId="0" applyNumberFormat="1" applyFont="1" applyFill="1" applyBorder="1"/>
    <xf numFmtId="9" fontId="19" fillId="6" borderId="0" xfId="0" quotePrefix="1" applyNumberFormat="1" applyFont="1" applyFill="1" applyBorder="1" applyAlignment="1">
      <alignment horizontal="center"/>
    </xf>
    <xf numFmtId="0" fontId="6" fillId="0" borderId="20" xfId="0" applyFont="1" applyFill="1" applyBorder="1" applyAlignment="1">
      <alignment horizontal="center"/>
    </xf>
    <xf numFmtId="0" fontId="6" fillId="0" borderId="26" xfId="0" applyFont="1" applyFill="1" applyBorder="1" applyAlignment="1">
      <alignment horizontal="center"/>
    </xf>
    <xf numFmtId="180" fontId="26" fillId="0" borderId="27" xfId="0" quotePrefix="1" applyNumberFormat="1" applyFont="1" applyFill="1" applyBorder="1" applyAlignment="1">
      <alignment horizontal="right"/>
    </xf>
    <xf numFmtId="180" fontId="26" fillId="0" borderId="28" xfId="0" applyNumberFormat="1" applyFont="1" applyFill="1" applyBorder="1"/>
    <xf numFmtId="180" fontId="26" fillId="0" borderId="32" xfId="0" applyNumberFormat="1" applyFont="1" applyFill="1" applyBorder="1"/>
    <xf numFmtId="180" fontId="26" fillId="0" borderId="30" xfId="0" quotePrefix="1" applyNumberFormat="1" applyFont="1" applyFill="1" applyBorder="1" applyAlignment="1">
      <alignment horizontal="right"/>
    </xf>
    <xf numFmtId="180" fontId="26" fillId="0" borderId="29" xfId="0" applyNumberFormat="1" applyFont="1" applyFill="1" applyBorder="1"/>
    <xf numFmtId="180" fontId="26" fillId="0" borderId="31" xfId="0" applyNumberFormat="1" applyFont="1" applyFill="1" applyBorder="1"/>
    <xf numFmtId="180" fontId="26" fillId="0" borderId="87" xfId="0" quotePrefix="1" applyNumberFormat="1" applyFont="1" applyFill="1" applyBorder="1" applyAlignment="1">
      <alignment horizontal="right"/>
    </xf>
    <xf numFmtId="180" fontId="26" fillId="0" borderId="68" xfId="0" applyNumberFormat="1" applyFont="1" applyFill="1" applyBorder="1"/>
    <xf numFmtId="180" fontId="26" fillId="0" borderId="95" xfId="0" applyNumberFormat="1" applyFont="1" applyFill="1" applyBorder="1"/>
    <xf numFmtId="180" fontId="26" fillId="0" borderId="21" xfId="0" quotePrefix="1" applyNumberFormat="1" applyFont="1" applyFill="1" applyBorder="1" applyAlignment="1"/>
    <xf numFmtId="180" fontId="26" fillId="0" borderId="35" xfId="0" quotePrefix="1" applyNumberFormat="1" applyFont="1" applyFill="1" applyBorder="1" applyAlignment="1"/>
    <xf numFmtId="180" fontId="26" fillId="0" borderId="88" xfId="0" applyNumberFormat="1" applyFont="1" applyFill="1" applyBorder="1"/>
    <xf numFmtId="0" fontId="6" fillId="0" borderId="0" xfId="0" applyFont="1" applyFill="1" applyBorder="1" applyAlignment="1">
      <alignment horizontal="right" vertical="center"/>
    </xf>
    <xf numFmtId="9" fontId="19" fillId="0" borderId="0" xfId="0" quotePrefix="1" applyNumberFormat="1" applyFont="1" applyFill="1" applyAlignment="1">
      <alignment vertical="center"/>
    </xf>
    <xf numFmtId="186" fontId="26" fillId="0" borderId="28" xfId="0" applyNumberFormat="1" applyFont="1" applyFill="1" applyBorder="1"/>
    <xf numFmtId="186" fontId="26" fillId="0" borderId="32" xfId="0" applyNumberFormat="1" applyFont="1" applyFill="1" applyBorder="1"/>
    <xf numFmtId="186" fontId="26" fillId="0" borderId="29" xfId="0" applyNumberFormat="1" applyFont="1" applyFill="1" applyBorder="1"/>
    <xf numFmtId="186" fontId="26" fillId="0" borderId="68" xfId="0" applyNumberFormat="1" applyFont="1" applyFill="1" applyBorder="1"/>
    <xf numFmtId="186" fontId="26" fillId="0" borderId="95" xfId="0" applyNumberFormat="1" applyFont="1" applyFill="1" applyBorder="1"/>
    <xf numFmtId="181" fontId="26" fillId="0" borderId="96" xfId="0" applyNumberFormat="1" applyFont="1" applyFill="1" applyBorder="1"/>
    <xf numFmtId="181" fontId="26" fillId="0" borderId="35" xfId="0" applyNumberFormat="1" applyFont="1" applyFill="1" applyBorder="1"/>
    <xf numFmtId="180" fontId="26" fillId="0" borderId="82" xfId="0" applyNumberFormat="1" applyFont="1" applyFill="1" applyBorder="1"/>
    <xf numFmtId="181" fontId="6" fillId="0" borderId="0" xfId="0" applyNumberFormat="1" applyFont="1" applyFill="1" applyBorder="1"/>
    <xf numFmtId="180" fontId="26" fillId="0" borderId="0"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181" fontId="6" fillId="0" borderId="0" xfId="0" applyNumberFormat="1" applyFont="1" applyFill="1" applyBorder="1" applyAlignment="1">
      <alignment horizontal="right"/>
    </xf>
    <xf numFmtId="20" fontId="19" fillId="0" borderId="0" xfId="0" applyNumberFormat="1" applyFont="1" applyFill="1"/>
    <xf numFmtId="0" fontId="4" fillId="0" borderId="0" xfId="0" applyFont="1" applyFill="1"/>
    <xf numFmtId="0" fontId="4" fillId="0" borderId="0" xfId="0" applyNumberFormat="1" applyFont="1" applyFill="1" applyAlignment="1">
      <alignment horizontal="right" vertical="center"/>
    </xf>
    <xf numFmtId="2" fontId="19" fillId="0" borderId="0" xfId="0" applyNumberFormat="1" applyFont="1" applyFill="1"/>
    <xf numFmtId="0" fontId="26" fillId="0" borderId="0" xfId="0" applyFont="1" applyFill="1" applyBorder="1" applyAlignment="1">
      <alignment vertical="top" shrinkToFit="1"/>
    </xf>
    <xf numFmtId="0" fontId="26" fillId="0" borderId="0" xfId="0" applyNumberFormat="1" applyFont="1" applyFill="1" applyAlignment="1">
      <alignment vertical="top"/>
    </xf>
    <xf numFmtId="9" fontId="0" fillId="6" borderId="0" xfId="0" quotePrefix="1" applyNumberFormat="1" applyFont="1" applyFill="1" applyBorder="1" applyAlignment="1">
      <alignment horizontal="center"/>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3" fillId="0" borderId="29" xfId="18"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5" fillId="0" borderId="0" xfId="0" applyFont="1" applyFill="1" applyBorder="1" applyAlignment="1">
      <alignment horizontal="left" vertical="top"/>
    </xf>
    <xf numFmtId="0" fontId="56" fillId="0" borderId="0" xfId="0" applyFont="1" applyFill="1" applyAlignment="1">
      <alignment vertical="top"/>
    </xf>
    <xf numFmtId="0" fontId="54" fillId="0" borderId="0" xfId="0" applyFont="1" applyFill="1" applyBorder="1" applyAlignment="1">
      <alignment vertical="top"/>
    </xf>
    <xf numFmtId="0" fontId="26" fillId="0" borderId="0" xfId="34" applyFont="1" applyAlignment="1"/>
    <xf numFmtId="0" fontId="19" fillId="0" borderId="0" xfId="0" applyNumberFormat="1" applyFont="1" applyFill="1" applyBorder="1" applyAlignment="1">
      <alignment vertical="center"/>
    </xf>
    <xf numFmtId="0" fontId="54" fillId="0" borderId="0" xfId="0" applyNumberFormat="1" applyFont="1" applyFill="1" applyBorder="1" applyAlignment="1">
      <alignment vertical="center"/>
    </xf>
    <xf numFmtId="0" fontId="54" fillId="0" borderId="0" xfId="0" applyFont="1" applyFill="1" applyBorder="1" applyAlignment="1">
      <alignment horizontal="left"/>
    </xf>
    <xf numFmtId="177" fontId="21" fillId="0" borderId="56" xfId="18" applyNumberFormat="1" applyFont="1" applyFill="1" applyBorder="1" applyAlignment="1"/>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6" borderId="0" xfId="23" applyFont="1" applyFill="1" applyAlignment="1">
      <alignment horizontal="center" vertical="center" wrapText="1" shrinkToFit="1"/>
    </xf>
    <xf numFmtId="6" fontId="21" fillId="0" borderId="0" xfId="23" applyFont="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6" fontId="4" fillId="6" borderId="0" xfId="23" applyFont="1" applyFill="1" applyAlignment="1">
      <alignment horizontal="center" vertical="center" wrapText="1" shrinkToFit="1"/>
    </xf>
    <xf numFmtId="6" fontId="4" fillId="0" borderId="0" xfId="23" applyFont="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184" fontId="28" fillId="0" borderId="0" xfId="0" applyNumberFormat="1" applyFont="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85" fontId="30" fillId="0" borderId="0" xfId="0" applyNumberFormat="1" applyFont="1" applyAlignment="1">
      <alignment horizontal="right"/>
    </xf>
    <xf numFmtId="185" fontId="30" fillId="0" borderId="0" xfId="19" applyNumberFormat="1" applyFont="1" applyAlignment="1">
      <alignment horizontal="right" shrinkToFit="1"/>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85" fontId="28" fillId="0" borderId="0" xfId="0" applyNumberFormat="1" applyFont="1" applyAlignment="1">
      <alignment horizontal="right"/>
    </xf>
    <xf numFmtId="185" fontId="28" fillId="0" borderId="0" xfId="19" applyNumberFormat="1" applyFont="1" applyAlignment="1">
      <alignment horizontal="right" shrinkToFit="1"/>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85" fontId="26" fillId="0" borderId="0" xfId="0" applyNumberFormat="1" applyFont="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85" fontId="30" fillId="0" borderId="0" xfId="19" applyNumberFormat="1" applyFont="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84" fontId="28" fillId="0" borderId="0" xfId="0" applyNumberFormat="1" applyFont="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85" fontId="28" fillId="0" borderId="0" xfId="28" applyNumberFormat="1" applyFont="1" applyAlignment="1">
      <alignment horizontal="right" shrinkToFit="1"/>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85" fontId="28" fillId="0" borderId="0" xfId="28" applyNumberFormat="1" applyFont="1" applyAlignment="1">
      <alignment horizontal="right" wrapText="1"/>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5" fillId="0" borderId="0" xfId="0" applyFont="1" applyAlignment="1">
      <alignment vertical="top" shrinkToFit="1"/>
    </xf>
    <xf numFmtId="0" fontId="55" fillId="0" borderId="0" xfId="0" applyFont="1" applyAlignment="1">
      <alignment vertical="top"/>
    </xf>
    <xf numFmtId="0" fontId="19" fillId="0" borderId="0" xfId="0" applyFont="1" applyAlignment="1">
      <alignment vertical="top" shrinkToFit="1"/>
    </xf>
    <xf numFmtId="0" fontId="19" fillId="0" borderId="0" xfId="0" applyFont="1" applyAlignment="1">
      <alignment vertical="top" wrapText="1"/>
    </xf>
    <xf numFmtId="0" fontId="19" fillId="0" borderId="0" xfId="0" applyFont="1" applyAlignment="1">
      <alignment horizontal="left" vertical="top" wrapText="1"/>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3"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2"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9"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1" fontId="53" fillId="0" borderId="58" xfId="18"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0" fontId="52" fillId="0" borderId="14" xfId="0" applyFont="1" applyFill="1" applyBorder="1" applyAlignment="1">
      <alignment horizontal="left" wrapText="1" shrinkToFit="1"/>
    </xf>
    <xf numFmtId="0" fontId="52" fillId="0" borderId="16" xfId="0" applyFont="1" applyFill="1" applyBorder="1" applyAlignment="1">
      <alignment horizontal="left" wrapText="1" shrinkToFit="1"/>
    </xf>
    <xf numFmtId="183" fontId="30" fillId="0" borderId="23" xfId="18" applyNumberFormat="1" applyFont="1" applyFill="1" applyBorder="1" applyAlignment="1">
      <alignment horizontal="right" shrinkToFit="1"/>
    </xf>
    <xf numFmtId="182" fontId="30" fillId="0" borderId="0" xfId="0" applyNumberFormat="1" applyFont="1" applyFill="1"/>
    <xf numFmtId="186" fontId="30" fillId="0" borderId="29"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1" fontId="26" fillId="0" borderId="19" xfId="0" applyNumberFormat="1" applyFont="1" applyFill="1" applyBorder="1"/>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181" fontId="26" fillId="0" borderId="89" xfId="0" applyNumberFormat="1" applyFont="1" applyFill="1" applyBorder="1"/>
    <xf numFmtId="38" fontId="26" fillId="0" borderId="82" xfId="18" applyFont="1" applyFill="1" applyBorder="1"/>
    <xf numFmtId="186" fontId="61" fillId="0" borderId="29" xfId="0" quotePrefix="1" applyNumberFormat="1" applyFont="1" applyFill="1" applyBorder="1" applyAlignment="1">
      <alignment horizontal="right"/>
    </xf>
    <xf numFmtId="181" fontId="27" fillId="0" borderId="9"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79" fontId="30" fillId="0" borderId="61" xfId="18" applyNumberFormat="1" applyFont="1" applyFill="1" applyBorder="1" applyAlignment="1">
      <alignment horizontal="right"/>
    </xf>
    <xf numFmtId="181" fontId="27" fillId="6" borderId="2" xfId="18" applyNumberFormat="1" applyFont="1" applyFill="1" applyBorder="1" applyAlignment="1">
      <alignment horizontal="right" shrinkToFit="1"/>
    </xf>
    <xf numFmtId="181" fontId="27" fillId="0" borderId="2" xfId="18" quotePrefix="1" applyNumberFormat="1" applyFont="1" applyFill="1" applyBorder="1" applyAlignment="1">
      <alignment horizontal="right" shrinkToFit="1"/>
    </xf>
    <xf numFmtId="181" fontId="62"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3" fontId="27" fillId="0" borderId="0" xfId="0" applyNumberFormat="1" applyFont="1" applyFill="1" applyAlignment="1">
      <alignment vertical="center"/>
    </xf>
    <xf numFmtId="185" fontId="28" fillId="0" borderId="70" xfId="19" quotePrefix="1" applyNumberFormat="1" applyFont="1" applyBorder="1" applyAlignment="1">
      <alignment horizontal="right" shrinkToFit="1"/>
    </xf>
    <xf numFmtId="185" fontId="30" fillId="0" borderId="58" xfId="19" quotePrefix="1" applyNumberFormat="1" applyFont="1" applyBorder="1" applyAlignment="1">
      <alignment horizontal="right" shrinkToFit="1"/>
    </xf>
    <xf numFmtId="185" fontId="30" fillId="0" borderId="66" xfId="19" quotePrefix="1" applyNumberFormat="1" applyFont="1" applyBorder="1" applyAlignment="1">
      <alignment horizontal="right" shrinkToFit="1"/>
    </xf>
    <xf numFmtId="49" fontId="30" fillId="0" borderId="58" xfId="19" quotePrefix="1" applyNumberFormat="1" applyFont="1" applyFill="1" applyBorder="1" applyAlignment="1">
      <alignment horizontal="right"/>
    </xf>
    <xf numFmtId="185" fontId="30" fillId="0" borderId="59" xfId="19" quotePrefix="1" applyNumberFormat="1" applyFont="1" applyBorder="1" applyAlignment="1">
      <alignment horizontal="right"/>
    </xf>
    <xf numFmtId="185" fontId="30" fillId="0" borderId="58" xfId="28" quotePrefix="1" applyNumberFormat="1" applyFont="1" applyBorder="1" applyAlignment="1">
      <alignment horizontal="right" wrapText="1"/>
    </xf>
    <xf numFmtId="181" fontId="21" fillId="0" borderId="29" xfId="18" quotePrefix="1" applyNumberFormat="1" applyFont="1" applyFill="1" applyBorder="1" applyAlignment="1">
      <alignment horizontal="right"/>
    </xf>
    <xf numFmtId="181" fontId="30" fillId="0" borderId="30" xfId="18" quotePrefix="1" applyNumberFormat="1" applyFont="1" applyFill="1" applyBorder="1" applyAlignment="1">
      <alignment horizontal="right" shrinkToFit="1"/>
    </xf>
    <xf numFmtId="183" fontId="30" fillId="0" borderId="76" xfId="18" applyNumberFormat="1" applyFont="1" applyFill="1" applyBorder="1" applyAlignment="1">
      <alignment horizontal="right" shrinkToFit="1"/>
    </xf>
    <xf numFmtId="0" fontId="27" fillId="0" borderId="0" xfId="0" applyFont="1"/>
    <xf numFmtId="0" fontId="73" fillId="0" borderId="0" xfId="0" applyFont="1" applyAlignment="1">
      <alignment horizontal="left" vertical="center"/>
    </xf>
    <xf numFmtId="0" fontId="75"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76" fillId="0" borderId="0" xfId="0" applyFont="1" applyAlignment="1">
      <alignment vertical="center"/>
    </xf>
    <xf numFmtId="0" fontId="6" fillId="0" borderId="0" xfId="0" applyFont="1"/>
    <xf numFmtId="0" fontId="77"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26" fillId="0" borderId="0" xfId="0" applyFont="1" applyAlignment="1">
      <alignment vertical="center"/>
    </xf>
    <xf numFmtId="0" fontId="78" fillId="0" borderId="0" xfId="0" applyFont="1" applyAlignment="1">
      <alignment horizontal="right" vertical="center"/>
    </xf>
    <xf numFmtId="0" fontId="26" fillId="0" borderId="8" xfId="0" applyFont="1" applyBorder="1" applyAlignment="1">
      <alignment vertical="center"/>
    </xf>
    <xf numFmtId="0" fontId="26" fillId="0" borderId="23" xfId="0" applyFont="1" applyBorder="1" applyAlignment="1">
      <alignment vertical="center"/>
    </xf>
    <xf numFmtId="0" fontId="78" fillId="0" borderId="19" xfId="0" applyFont="1" applyBorder="1" applyAlignment="1">
      <alignment vertical="center"/>
    </xf>
    <xf numFmtId="0" fontId="78" fillId="0" borderId="0" xfId="0" applyFont="1" applyAlignment="1">
      <alignment vertical="center"/>
    </xf>
    <xf numFmtId="0" fontId="78" fillId="0" borderId="21" xfId="0" applyFont="1" applyBorder="1" applyAlignment="1">
      <alignment vertical="center"/>
    </xf>
    <xf numFmtId="0" fontId="26" fillId="0" borderId="6" xfId="0" applyFont="1" applyBorder="1" applyAlignment="1">
      <alignment vertical="center"/>
    </xf>
    <xf numFmtId="0" fontId="78" fillId="0" borderId="20" xfId="0" applyFont="1" applyBorder="1" applyAlignment="1">
      <alignment horizontal="center" vertical="center"/>
    </xf>
    <xf numFmtId="0" fontId="26" fillId="0" borderId="7" xfId="0" applyFont="1" applyBorder="1" applyAlignment="1">
      <alignment horizontal="center" vertical="center"/>
    </xf>
    <xf numFmtId="0" fontId="78" fillId="0" borderId="0" xfId="0" applyFont="1" applyAlignment="1">
      <alignment horizontal="left" vertical="center"/>
    </xf>
    <xf numFmtId="0" fontId="74" fillId="0" borderId="0" xfId="0" applyFont="1" applyAlignment="1">
      <alignment horizontal="left" vertical="center"/>
    </xf>
    <xf numFmtId="0" fontId="74" fillId="0" borderId="0" xfId="0" applyFont="1" applyAlignment="1">
      <alignment vertical="center"/>
    </xf>
    <xf numFmtId="184" fontId="19" fillId="0" borderId="0" xfId="0" applyNumberFormat="1" applyFont="1"/>
    <xf numFmtId="185" fontId="28" fillId="0" borderId="2" xfId="19" quotePrefix="1" applyNumberFormat="1" applyFont="1" applyBorder="1" applyAlignment="1">
      <alignment horizontal="right" shrinkToFit="1"/>
    </xf>
    <xf numFmtId="49" fontId="30" fillId="0" borderId="33"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184" fontId="30" fillId="0" borderId="29" xfId="18" applyNumberFormat="1" applyFont="1" applyFill="1" applyBorder="1" applyAlignment="1">
      <alignment horizontal="right"/>
    </xf>
    <xf numFmtId="185" fontId="30" fillId="0" borderId="29" xfId="19" quotePrefix="1" applyNumberFormat="1" applyFont="1" applyFill="1" applyBorder="1" applyAlignment="1">
      <alignment horizontal="right" shrinkToFit="1"/>
    </xf>
    <xf numFmtId="0" fontId="80" fillId="0" borderId="0" xfId="0" applyFont="1" applyAlignment="1">
      <alignment vertical="top"/>
    </xf>
    <xf numFmtId="181" fontId="61" fillId="0" borderId="0" xfId="0" applyNumberFormat="1" applyFont="1" applyFill="1" applyBorder="1"/>
    <xf numFmtId="184" fontId="26" fillId="0" borderId="0" xfId="0" applyNumberFormat="1" applyFont="1" applyFill="1" applyAlignment="1">
      <alignment horizontal="right" vertical="center"/>
    </xf>
    <xf numFmtId="184" fontId="26" fillId="0" borderId="11" xfId="0" applyNumberFormat="1" applyFont="1" applyFill="1" applyBorder="1" applyAlignment="1">
      <alignment horizontal="right" vertical="center"/>
    </xf>
    <xf numFmtId="184" fontId="26" fillId="0" borderId="18" xfId="0" applyNumberFormat="1" applyFont="1" applyFill="1" applyBorder="1" applyAlignment="1">
      <alignment horizontal="right" vertical="center"/>
    </xf>
    <xf numFmtId="184" fontId="26" fillId="0" borderId="7" xfId="0" applyNumberFormat="1" applyFont="1" applyFill="1" applyBorder="1" applyAlignment="1">
      <alignment horizontal="right" vertical="center"/>
    </xf>
    <xf numFmtId="184" fontId="26" fillId="0" borderId="17" xfId="0" applyNumberFormat="1" applyFont="1" applyFill="1" applyBorder="1" applyAlignment="1">
      <alignment horizontal="right" vertical="center"/>
    </xf>
    <xf numFmtId="0" fontId="65" fillId="0" borderId="0" xfId="0" applyFont="1" applyFill="1"/>
    <xf numFmtId="0" fontId="0" fillId="0" borderId="0" xfId="0" applyFont="1" applyAlignment="1">
      <alignment horizontal="left" indent="4"/>
    </xf>
    <xf numFmtId="6" fontId="21" fillId="0" borderId="19" xfId="23" applyFont="1" applyFill="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19" xfId="23" applyFont="1" applyFill="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19" xfId="0" applyNumberFormat="1" applyFont="1" applyFill="1" applyBorder="1" applyAlignment="1">
      <alignment horizontal="right" wrapText="1"/>
    </xf>
    <xf numFmtId="184" fontId="28" fillId="0" borderId="0" xfId="0" applyNumberFormat="1" applyFont="1" applyFill="1" applyBorder="1" applyAlignment="1">
      <alignment horizontal="right" wrapText="1"/>
    </xf>
    <xf numFmtId="185" fontId="30" fillId="0" borderId="19" xfId="19" applyNumberFormat="1" applyFont="1" applyFill="1" applyBorder="1" applyAlignment="1">
      <alignment horizontal="right" shrinkToFit="1"/>
    </xf>
    <xf numFmtId="185" fontId="30" fillId="0" borderId="0" xfId="19" applyNumberFormat="1" applyFont="1" applyFill="1" applyBorder="1" applyAlignment="1">
      <alignment horizontal="right" shrinkToFit="1"/>
    </xf>
    <xf numFmtId="185" fontId="28" fillId="0" borderId="19" xfId="19" applyNumberFormat="1" applyFont="1" applyFill="1" applyBorder="1" applyAlignment="1">
      <alignment horizontal="right" shrinkToFit="1"/>
    </xf>
    <xf numFmtId="185" fontId="30" fillId="0" borderId="19" xfId="19" applyNumberFormat="1" applyFont="1" applyFill="1" applyBorder="1" applyAlignment="1">
      <alignment horizontal="right"/>
    </xf>
    <xf numFmtId="185" fontId="30" fillId="0" borderId="0" xfId="19" applyNumberFormat="1" applyFont="1" applyFill="1" applyBorder="1" applyAlignment="1">
      <alignment horizontal="right"/>
    </xf>
    <xf numFmtId="184" fontId="30" fillId="0" borderId="19" xfId="18" applyNumberFormat="1" applyFont="1" applyFill="1" applyBorder="1" applyAlignment="1">
      <alignment horizontal="right"/>
    </xf>
    <xf numFmtId="184" fontId="30" fillId="0" borderId="0" xfId="18" applyNumberFormat="1" applyFont="1" applyFill="1" applyBorder="1" applyAlignment="1">
      <alignment horizontal="right"/>
    </xf>
    <xf numFmtId="185" fontId="28" fillId="0" borderId="19" xfId="19" quotePrefix="1" applyNumberFormat="1" applyFont="1" applyBorder="1" applyAlignment="1">
      <alignment horizontal="right" shrinkToFit="1"/>
    </xf>
    <xf numFmtId="185" fontId="28" fillId="0" borderId="0" xfId="19" quotePrefix="1" applyNumberFormat="1" applyFont="1" applyBorder="1" applyAlignment="1">
      <alignment horizontal="right" shrinkToFit="1"/>
    </xf>
    <xf numFmtId="185" fontId="79" fillId="0" borderId="0" xfId="19" quotePrefix="1" applyNumberFormat="1" applyFont="1" applyFill="1" applyBorder="1" applyAlignment="1">
      <alignment horizontal="right" shrinkToFit="1"/>
    </xf>
    <xf numFmtId="185" fontId="30" fillId="0" borderId="0" xfId="19" quotePrefix="1" applyNumberFormat="1" applyFont="1" applyFill="1" applyBorder="1" applyAlignment="1">
      <alignment horizontal="right" shrinkToFit="1"/>
    </xf>
    <xf numFmtId="49" fontId="30" fillId="0" borderId="19" xfId="19" quotePrefix="1" applyNumberFormat="1" applyFont="1" applyFill="1" applyBorder="1" applyAlignment="1">
      <alignment horizontal="right" shrinkToFit="1"/>
    </xf>
    <xf numFmtId="49" fontId="30" fillId="0" borderId="0" xfId="19" quotePrefix="1" applyNumberFormat="1" applyFont="1" applyFill="1" applyBorder="1" applyAlignment="1">
      <alignment horizontal="right" shrinkToFit="1"/>
    </xf>
    <xf numFmtId="186" fontId="30" fillId="0" borderId="0" xfId="19" quotePrefix="1" applyNumberFormat="1" applyFont="1" applyFill="1" applyBorder="1" applyAlignment="1">
      <alignment horizontal="right" shrinkToFit="1"/>
    </xf>
    <xf numFmtId="185" fontId="28" fillId="0" borderId="19" xfId="28" applyNumberFormat="1" applyFont="1" applyFill="1" applyBorder="1" applyAlignment="1">
      <alignment horizontal="right" shrinkToFit="1"/>
    </xf>
    <xf numFmtId="185" fontId="28" fillId="0" borderId="0" xfId="28" applyNumberFormat="1" applyFont="1" applyFill="1" applyBorder="1" applyAlignment="1">
      <alignment horizontal="right" shrinkToFit="1"/>
    </xf>
    <xf numFmtId="185" fontId="28" fillId="0" borderId="19" xfId="28" applyNumberFormat="1" applyFont="1" applyFill="1" applyBorder="1" applyAlignment="1">
      <alignment horizontal="right" wrapText="1"/>
    </xf>
    <xf numFmtId="185" fontId="28" fillId="0" borderId="0" xfId="28" applyNumberFormat="1" applyFont="1" applyFill="1" applyBorder="1" applyAlignment="1">
      <alignment horizontal="right" wrapText="1"/>
    </xf>
    <xf numFmtId="6" fontId="21" fillId="0" borderId="0" xfId="23" applyFont="1" applyBorder="1" applyAlignment="1">
      <alignment horizontal="center" vertical="center" wrapText="1" shrinkToFit="1"/>
    </xf>
    <xf numFmtId="6" fontId="4" fillId="0" borderId="0" xfId="23" applyFont="1" applyBorder="1" applyAlignment="1">
      <alignment horizontal="center" vertical="center" wrapText="1" shrinkToFit="1"/>
    </xf>
    <xf numFmtId="184" fontId="28" fillId="0" borderId="0" xfId="0" applyNumberFormat="1" applyFont="1" applyBorder="1" applyAlignment="1">
      <alignment horizontal="right" wrapText="1"/>
    </xf>
    <xf numFmtId="185" fontId="30" fillId="0" borderId="0" xfId="19" applyNumberFormat="1" applyFont="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quotePrefix="1" applyNumberFormat="1" applyFont="1" applyBorder="1" applyAlignment="1">
      <alignment horizontal="right"/>
    </xf>
    <xf numFmtId="49" fontId="30" fillId="0" borderId="0" xfId="19" quotePrefix="1" applyNumberFormat="1" applyFont="1" applyFill="1" applyBorder="1" applyAlignment="1">
      <alignment horizontal="right"/>
    </xf>
    <xf numFmtId="186" fontId="30" fillId="0" borderId="0" xfId="19" applyNumberFormat="1" applyFont="1" applyFill="1" applyBorder="1" applyAlignment="1">
      <alignment horizontal="right"/>
    </xf>
    <xf numFmtId="185" fontId="30" fillId="0" borderId="0" xfId="19" quotePrefix="1" applyNumberFormat="1" applyFont="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Border="1" applyAlignment="1">
      <alignment horizontal="right" wrapText="1"/>
    </xf>
    <xf numFmtId="0" fontId="27" fillId="0" borderId="23" xfId="0" applyNumberFormat="1" applyFont="1" applyFill="1" applyBorder="1" applyAlignment="1">
      <alignment vertical="center"/>
    </xf>
    <xf numFmtId="189" fontId="30" fillId="0" borderId="30" xfId="18" applyNumberFormat="1" applyFont="1" applyFill="1" applyBorder="1" applyAlignment="1">
      <alignment horizontal="right" shrinkToFit="1"/>
    </xf>
    <xf numFmtId="185" fontId="21" fillId="0" borderId="29" xfId="0" applyNumberFormat="1" applyFont="1" applyFill="1" applyBorder="1" applyAlignment="1">
      <alignment horizontal="right"/>
    </xf>
    <xf numFmtId="185" fontId="21" fillId="0" borderId="33" xfId="0" applyNumberFormat="1" applyFont="1" applyFill="1" applyBorder="1" applyAlignment="1">
      <alignment horizontal="right"/>
    </xf>
    <xf numFmtId="185" fontId="27" fillId="0" borderId="2" xfId="0" applyNumberFormat="1" applyFont="1" applyFill="1" applyBorder="1" applyAlignment="1">
      <alignment horizontal="right"/>
    </xf>
    <xf numFmtId="185" fontId="30" fillId="0" borderId="25" xfId="0" applyNumberFormat="1" applyFont="1" applyFill="1" applyBorder="1" applyAlignment="1">
      <alignment horizontal="right"/>
    </xf>
    <xf numFmtId="185" fontId="27" fillId="0" borderId="9" xfId="0" applyNumberFormat="1" applyFont="1" applyFill="1" applyBorder="1" applyAlignment="1">
      <alignment horizontal="right"/>
    </xf>
    <xf numFmtId="185" fontId="30" fillId="0" borderId="29" xfId="0" applyNumberFormat="1" applyFont="1" applyFill="1" applyBorder="1" applyAlignment="1">
      <alignment horizontal="right"/>
    </xf>
    <xf numFmtId="185" fontId="30" fillId="0" borderId="29" xfId="0" quotePrefix="1" applyNumberFormat="1" applyFont="1" applyFill="1" applyBorder="1" applyAlignment="1">
      <alignment horizontal="right"/>
    </xf>
    <xf numFmtId="185" fontId="30" fillId="0" borderId="33" xfId="0" applyNumberFormat="1" applyFont="1" applyFill="1" applyBorder="1" applyAlignment="1">
      <alignment horizontal="right"/>
    </xf>
    <xf numFmtId="188" fontId="27" fillId="0" borderId="2" xfId="0" quotePrefix="1" applyNumberFormat="1" applyFont="1" applyFill="1" applyBorder="1" applyAlignment="1">
      <alignment horizontal="right"/>
    </xf>
    <xf numFmtId="185" fontId="27" fillId="0" borderId="25" xfId="0" applyNumberFormat="1" applyFont="1" applyFill="1" applyBorder="1" applyAlignment="1">
      <alignment horizontal="right"/>
    </xf>
    <xf numFmtId="185" fontId="67" fillId="0" borderId="29" xfId="0" quotePrefix="1" applyNumberFormat="1" applyFont="1" applyFill="1" applyBorder="1" applyAlignment="1">
      <alignment horizontal="right"/>
    </xf>
    <xf numFmtId="185" fontId="28" fillId="0" borderId="25" xfId="0" applyNumberFormat="1" applyFont="1" applyFill="1" applyBorder="1" applyAlignment="1">
      <alignment horizontal="right"/>
    </xf>
    <xf numFmtId="185" fontId="27" fillId="0" borderId="29" xfId="0" applyNumberFormat="1" applyFont="1" applyFill="1" applyBorder="1" applyAlignment="1">
      <alignment horizontal="right"/>
    </xf>
    <xf numFmtId="185" fontId="30" fillId="0" borderId="68" xfId="0" applyNumberFormat="1" applyFont="1" applyFill="1" applyBorder="1" applyAlignment="1">
      <alignment horizontal="right"/>
    </xf>
    <xf numFmtId="184" fontId="28" fillId="0" borderId="2" xfId="0" quotePrefix="1" applyNumberFormat="1" applyFont="1" applyFill="1" applyBorder="1" applyAlignment="1">
      <alignment horizontal="right" shrinkToFit="1"/>
    </xf>
    <xf numFmtId="0" fontId="21" fillId="0" borderId="25" xfId="0" applyFont="1" applyFill="1" applyBorder="1" applyAlignment="1">
      <alignment horizontal="left" shrinkToFit="1"/>
    </xf>
    <xf numFmtId="185" fontId="27" fillId="0" borderId="2" xfId="0" applyNumberFormat="1" applyFont="1" applyFill="1" applyBorder="1" applyAlignment="1">
      <alignment horizontal="right" shrinkToFit="1"/>
    </xf>
    <xf numFmtId="6" fontId="53" fillId="0" borderId="6" xfId="23" applyFont="1" applyBorder="1" applyAlignment="1">
      <alignment horizontal="center" vertical="center" wrapText="1" shrinkToFit="1"/>
    </xf>
    <xf numFmtId="185" fontId="28" fillId="0" borderId="7" xfId="19" quotePrefix="1" applyNumberFormat="1" applyFont="1" applyFill="1" applyBorder="1" applyAlignment="1">
      <alignment horizontal="right" shrinkToFit="1"/>
    </xf>
    <xf numFmtId="185" fontId="30" fillId="0" borderId="84" xfId="19" quotePrefix="1" applyNumberFormat="1" applyFont="1" applyFill="1" applyBorder="1" applyAlignment="1">
      <alignment horizontal="right" shrinkToFit="1"/>
    </xf>
    <xf numFmtId="185" fontId="8" fillId="0" borderId="7" xfId="19" quotePrefix="1" applyNumberFormat="1" applyFont="1" applyFill="1" applyBorder="1" applyAlignment="1">
      <alignment horizontal="right" shrinkToFit="1"/>
    </xf>
    <xf numFmtId="185" fontId="79" fillId="0" borderId="7" xfId="19" quotePrefix="1"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6" fontId="30" fillId="0" borderId="84" xfId="19" quotePrefix="1" applyNumberFormat="1" applyFont="1" applyFill="1" applyBorder="1" applyAlignment="1">
      <alignment horizontal="right" shrinkToFit="1"/>
    </xf>
    <xf numFmtId="185" fontId="28" fillId="0" borderId="22" xfId="19" quotePrefix="1" applyNumberFormat="1" applyFont="1" applyBorder="1" applyAlignment="1">
      <alignment horizontal="right" shrinkToFit="1"/>
    </xf>
    <xf numFmtId="185" fontId="28" fillId="0" borderId="70" xfId="19" quotePrefix="1" applyNumberFormat="1" applyFont="1" applyFill="1" applyBorder="1" applyAlignment="1">
      <alignment horizontal="right" shrinkToFit="1"/>
    </xf>
    <xf numFmtId="185" fontId="30" fillId="0" borderId="66" xfId="19" quotePrefix="1" applyNumberFormat="1" applyFont="1" applyFill="1" applyBorder="1" applyAlignment="1">
      <alignment horizontal="right"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0" fontId="22" fillId="0" borderId="0" xfId="0" applyFont="1" applyBorder="1" applyAlignment="1">
      <alignment vertical="top" wrapText="1"/>
    </xf>
    <xf numFmtId="181" fontId="22" fillId="0" borderId="76" xfId="18" applyNumberFormat="1" applyFont="1" applyFill="1" applyBorder="1" applyAlignment="1">
      <alignment horizontal="right" vertical="center"/>
    </xf>
    <xf numFmtId="181" fontId="22" fillId="6" borderId="87" xfId="18" applyNumberFormat="1" applyFont="1" applyFill="1" applyBorder="1" applyAlignment="1">
      <alignment horizontal="right" vertical="center"/>
    </xf>
    <xf numFmtId="181" fontId="22" fillId="6" borderId="38" xfId="18" applyNumberFormat="1" applyFont="1" applyFill="1" applyBorder="1" applyAlignment="1">
      <alignment horizontal="right" vertical="center"/>
    </xf>
    <xf numFmtId="181" fontId="22" fillId="0" borderId="87" xfId="18" applyNumberFormat="1" applyFont="1" applyFill="1" applyBorder="1" applyAlignment="1">
      <alignment horizontal="right" vertical="center"/>
    </xf>
    <xf numFmtId="181" fontId="22" fillId="0" borderId="85" xfId="18" applyNumberFormat="1" applyFont="1" applyFill="1" applyBorder="1" applyAlignment="1">
      <alignment horizontal="right" vertical="center"/>
    </xf>
    <xf numFmtId="181" fontId="22" fillId="0" borderId="54" xfId="18" applyNumberFormat="1" applyFont="1" applyFill="1" applyBorder="1" applyAlignment="1">
      <alignment horizontal="right" vertical="center"/>
    </xf>
    <xf numFmtId="181" fontId="30" fillId="0" borderId="58" xfId="18" quotePrefix="1" applyNumberFormat="1" applyFont="1" applyFill="1" applyBorder="1" applyAlignment="1">
      <alignment horizontal="right" shrinkToFit="1"/>
    </xf>
    <xf numFmtId="189" fontId="30" fillId="0" borderId="58" xfId="18" applyNumberFormat="1" applyFont="1" applyFill="1" applyBorder="1" applyAlignment="1">
      <alignment horizontal="right" shrinkToFit="1"/>
    </xf>
    <xf numFmtId="178" fontId="30" fillId="0" borderId="80" xfId="0" applyNumberFormat="1" applyFont="1" applyBorder="1" applyAlignment="1">
      <alignment wrapText="1"/>
    </xf>
    <xf numFmtId="178" fontId="8" fillId="0" borderId="60" xfId="0" applyNumberFormat="1" applyFont="1" applyBorder="1" applyAlignment="1">
      <alignment wrapText="1"/>
    </xf>
    <xf numFmtId="185" fontId="30" fillId="0" borderId="70" xfId="19" applyNumberFormat="1" applyFont="1" applyFill="1" applyBorder="1" applyAlignment="1">
      <alignment horizontal="right" shrinkToFit="1"/>
    </xf>
    <xf numFmtId="185" fontId="30" fillId="0" borderId="2" xfId="19" applyNumberFormat="1" applyFont="1" applyFill="1" applyBorder="1" applyAlignment="1">
      <alignment horizontal="right" shrinkToFit="1"/>
    </xf>
    <xf numFmtId="185" fontId="30" fillId="0" borderId="7" xfId="19" applyNumberFormat="1" applyFont="1" applyFill="1" applyBorder="1" applyAlignment="1">
      <alignment horizontal="right" shrinkToFit="1"/>
    </xf>
    <xf numFmtId="6" fontId="4" fillId="0" borderId="82" xfId="23" applyFont="1" applyFill="1" applyBorder="1" applyAlignment="1">
      <alignment horizontal="center" vertical="center" wrapText="1" shrinkToFit="1"/>
    </xf>
    <xf numFmtId="184" fontId="28" fillId="0" borderId="53" xfId="0" applyNumberFormat="1" applyFont="1" applyFill="1" applyBorder="1" applyAlignment="1">
      <alignment horizontal="right" wrapTex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30" fillId="0" borderId="4" xfId="19" applyNumberFormat="1" applyFont="1" applyFill="1" applyBorder="1" applyAlignment="1">
      <alignment horizontal="right" shrinkToFit="1"/>
    </xf>
    <xf numFmtId="185" fontId="30" fillId="0" borderId="51" xfId="19" applyNumberFormat="1" applyFont="1" applyFill="1" applyBorder="1" applyAlignment="1">
      <alignment horizontal="right" shrinkToFit="1"/>
    </xf>
    <xf numFmtId="185" fontId="30" fillId="0" borderId="4" xfId="19" quotePrefix="1" applyNumberFormat="1" applyFont="1" applyFill="1" applyBorder="1" applyAlignment="1">
      <alignment horizontal="right" shrinkToFit="1"/>
    </xf>
    <xf numFmtId="185" fontId="8" fillId="0" borderId="2" xfId="19" quotePrefix="1" applyNumberFormat="1" applyFont="1" applyFill="1" applyBorder="1" applyAlignment="1">
      <alignment horizontal="right" shrinkToFit="1"/>
    </xf>
    <xf numFmtId="185" fontId="30" fillId="0" borderId="64" xfId="19" quotePrefix="1" applyNumberFormat="1" applyFont="1" applyFill="1" applyBorder="1" applyAlignment="1">
      <alignment horizontal="right" shrinkToFit="1"/>
    </xf>
    <xf numFmtId="181" fontId="22" fillId="0" borderId="107"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180" fontId="26" fillId="0" borderId="76" xfId="0" quotePrefix="1" applyNumberFormat="1" applyFont="1" applyFill="1" applyBorder="1" applyAlignment="1">
      <alignment horizontal="right"/>
    </xf>
    <xf numFmtId="186" fontId="26" fillId="0" borderId="54" xfId="0" applyNumberFormat="1" applyFont="1" applyFill="1" applyBorder="1"/>
    <xf numFmtId="186" fontId="26" fillId="0" borderId="37" xfId="0" applyNumberFormat="1" applyFont="1" applyFill="1" applyBorder="1"/>
    <xf numFmtId="181" fontId="26" fillId="0" borderId="62" xfId="0" applyNumberFormat="1" applyFont="1" applyFill="1" applyBorder="1"/>
    <xf numFmtId="180" fontId="26" fillId="0" borderId="47" xfId="0" applyNumberFormat="1" applyFont="1" applyFill="1" applyBorder="1"/>
    <xf numFmtId="186" fontId="26" fillId="0" borderId="47" xfId="0" applyNumberFormat="1" applyFont="1" applyFill="1" applyBorder="1"/>
    <xf numFmtId="181" fontId="30" fillId="0" borderId="43" xfId="18" quotePrefix="1" applyNumberFormat="1" applyFont="1" applyFill="1" applyBorder="1" applyAlignment="1">
      <alignment horizontal="right" shrinkToFit="1"/>
    </xf>
    <xf numFmtId="189" fontId="30" fillId="0" borderId="43" xfId="18" applyNumberFormat="1" applyFont="1" applyFill="1" applyBorder="1" applyAlignment="1">
      <alignment horizontal="right" shrinkToFit="1"/>
    </xf>
    <xf numFmtId="0" fontId="26" fillId="0" borderId="0" xfId="0" applyFont="1" applyBorder="1" applyAlignment="1">
      <alignment vertical="center"/>
    </xf>
    <xf numFmtId="184" fontId="26" fillId="0" borderId="0" xfId="0" applyNumberFormat="1" applyFont="1" applyFill="1" applyBorder="1" applyAlignment="1">
      <alignment horizontal="right" vertical="center"/>
    </xf>
    <xf numFmtId="184" fontId="26" fillId="0" borderId="37" xfId="0" applyNumberFormat="1" applyFont="1" applyFill="1" applyBorder="1" applyAlignment="1">
      <alignment horizontal="right" vertical="center"/>
    </xf>
    <xf numFmtId="6" fontId="21" fillId="0" borderId="9" xfId="23" applyFont="1" applyFill="1" applyBorder="1" applyAlignment="1">
      <alignment horizontal="center" vertical="center" wrapText="1" shrinkToFit="1"/>
    </xf>
    <xf numFmtId="0" fontId="26" fillId="0" borderId="0" xfId="0" applyFont="1" applyAlignment="1">
      <alignment horizontal="left"/>
    </xf>
    <xf numFmtId="0" fontId="26" fillId="0" borderId="0" xfId="0" applyFont="1" applyAlignment="1">
      <alignment horizontal="left" vertical="top" shrinkToFi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176"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6" fillId="0" borderId="19" xfId="0" applyFont="1" applyFill="1" applyBorder="1" applyAlignment="1">
      <alignment horizontal="center"/>
    </xf>
    <xf numFmtId="0" fontId="26" fillId="0" borderId="0" xfId="0" applyFont="1" applyFill="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7" fillId="0" borderId="0" xfId="0" applyFont="1" applyFill="1" applyBorder="1" applyAlignment="1">
      <alignment horizontal="left" vertical="top" shrinkToFit="1"/>
    </xf>
    <xf numFmtId="38" fontId="30" fillId="0" borderId="0" xfId="18" applyFont="1" applyFill="1" applyBorder="1" applyAlignment="1">
      <alignment horizontal="right"/>
    </xf>
    <xf numFmtId="181" fontId="0" fillId="0" borderId="0" xfId="0" applyNumberFormat="1"/>
    <xf numFmtId="0" fontId="26" fillId="0" borderId="21" xfId="0" applyFont="1" applyBorder="1" applyAlignment="1">
      <alignment horizontal="center" vertical="center"/>
    </xf>
    <xf numFmtId="0" fontId="26" fillId="0" borderId="6" xfId="0" applyFont="1" applyBorder="1" applyAlignment="1">
      <alignment horizontal="center" vertical="center"/>
    </xf>
    <xf numFmtId="38" fontId="7" fillId="0" borderId="0" xfId="18" applyFont="1" applyFill="1" applyBorder="1" applyAlignment="1">
      <alignment horizontal="right"/>
    </xf>
    <xf numFmtId="0" fontId="57" fillId="0" borderId="0" xfId="0" applyFont="1" applyFill="1" applyBorder="1" applyAlignment="1">
      <alignment horizontal="left" vertical="top" shrinkToFit="1"/>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26" fillId="0" borderId="21" xfId="0" applyFont="1" applyBorder="1" applyAlignment="1">
      <alignment horizontal="center" vertical="center"/>
    </xf>
    <xf numFmtId="0" fontId="26" fillId="0" borderId="6" xfId="0" applyFont="1" applyBorder="1" applyAlignment="1">
      <alignment horizontal="center" vertical="center"/>
    </xf>
    <xf numFmtId="185" fontId="21" fillId="0" borderId="59" xfId="0" applyNumberFormat="1" applyFont="1" applyFill="1" applyBorder="1" applyAlignment="1">
      <alignment horizontal="right"/>
    </xf>
    <xf numFmtId="185" fontId="21" fillId="0" borderId="84" xfId="0" applyNumberFormat="1" applyFont="1" applyFill="1" applyBorder="1" applyAlignment="1">
      <alignment horizontal="right"/>
    </xf>
    <xf numFmtId="185" fontId="27" fillId="0" borderId="7" xfId="0" applyNumberFormat="1" applyFont="1" applyFill="1" applyBorder="1" applyAlignment="1">
      <alignment horizontal="right"/>
    </xf>
    <xf numFmtId="185" fontId="30" fillId="0" borderId="0" xfId="0" applyNumberFormat="1" applyFont="1" applyFill="1" applyBorder="1" applyAlignment="1">
      <alignment horizontal="right"/>
    </xf>
    <xf numFmtId="185" fontId="27" fillId="0" borderId="23" xfId="0" applyNumberFormat="1" applyFont="1" applyFill="1" applyBorder="1" applyAlignment="1">
      <alignment horizontal="right"/>
    </xf>
    <xf numFmtId="185" fontId="30" fillId="0" borderId="59" xfId="0" applyNumberFormat="1" applyFont="1" applyFill="1" applyBorder="1" applyAlignment="1">
      <alignment horizontal="right"/>
    </xf>
    <xf numFmtId="185" fontId="30" fillId="0" borderId="59" xfId="0" quotePrefix="1" applyNumberFormat="1" applyFont="1" applyFill="1" applyBorder="1" applyAlignment="1">
      <alignment horizontal="right"/>
    </xf>
    <xf numFmtId="185" fontId="30" fillId="0" borderId="84" xfId="0" applyNumberFormat="1" applyFont="1" applyFill="1" applyBorder="1" applyAlignment="1">
      <alignment horizontal="right"/>
    </xf>
    <xf numFmtId="188" fontId="27" fillId="0" borderId="7" xfId="0" quotePrefix="1" applyNumberFormat="1" applyFont="1" applyFill="1" applyBorder="1" applyAlignment="1">
      <alignment horizontal="right"/>
    </xf>
    <xf numFmtId="185" fontId="27" fillId="0" borderId="0" xfId="0" applyNumberFormat="1" applyFont="1" applyFill="1" applyBorder="1" applyAlignment="1">
      <alignment horizontal="right"/>
    </xf>
    <xf numFmtId="185" fontId="67" fillId="0" borderId="59" xfId="0" quotePrefix="1" applyNumberFormat="1" applyFont="1" applyFill="1" applyBorder="1" applyAlignment="1">
      <alignment horizontal="right"/>
    </xf>
    <xf numFmtId="185" fontId="28" fillId="0" borderId="0" xfId="0" applyNumberFormat="1" applyFont="1" applyFill="1" applyBorder="1" applyAlignment="1">
      <alignment horizontal="right"/>
    </xf>
    <xf numFmtId="185" fontId="27" fillId="0" borderId="59" xfId="0" applyNumberFormat="1" applyFont="1" applyFill="1" applyBorder="1" applyAlignment="1">
      <alignment horizontal="right"/>
    </xf>
    <xf numFmtId="185" fontId="30" fillId="0" borderId="69" xfId="0" applyNumberFormat="1" applyFont="1" applyFill="1" applyBorder="1" applyAlignment="1">
      <alignment horizontal="right"/>
    </xf>
    <xf numFmtId="184" fontId="28" fillId="0" borderId="7" xfId="0" quotePrefix="1" applyNumberFormat="1" applyFont="1" applyFill="1" applyBorder="1" applyAlignment="1">
      <alignment horizontal="right" shrinkToFit="1"/>
    </xf>
    <xf numFmtId="185" fontId="27" fillId="0" borderId="7" xfId="0" applyNumberFormat="1" applyFont="1" applyFill="1" applyBorder="1" applyAlignment="1">
      <alignment horizontal="right" shrinkToFit="1"/>
    </xf>
    <xf numFmtId="184" fontId="28" fillId="0" borderId="4" xfId="0" quotePrefix="1" applyNumberFormat="1" applyFont="1" applyFill="1" applyBorder="1" applyAlignment="1">
      <alignment horizontal="right" shrinkToFit="1"/>
    </xf>
    <xf numFmtId="0" fontId="21" fillId="0" borderId="45" xfId="0" applyFont="1" applyFill="1" applyBorder="1" applyAlignment="1">
      <alignment horizontal="left" shrinkToFit="1"/>
    </xf>
    <xf numFmtId="181" fontId="27" fillId="0" borderId="23" xfId="18" applyNumberFormat="1" applyFont="1" applyFill="1" applyBorder="1" applyAlignment="1">
      <alignment horizontal="right" shrinkToFit="1"/>
    </xf>
    <xf numFmtId="181" fontId="27" fillId="0" borderId="59" xfId="18" applyNumberFormat="1" applyFont="1" applyFill="1" applyBorder="1" applyAlignment="1">
      <alignment horizontal="right" shrinkToFit="1"/>
    </xf>
    <xf numFmtId="6" fontId="53" fillId="0" borderId="72" xfId="23" applyFont="1" applyFill="1" applyBorder="1" applyAlignment="1">
      <alignment horizontal="center" vertical="center" wrapText="1" shrinkToFit="1"/>
    </xf>
    <xf numFmtId="185" fontId="30" fillId="0" borderId="58" xfId="19" quotePrefix="1" applyNumberFormat="1" applyFont="1" applyFill="1" applyBorder="1" applyAlignment="1">
      <alignment horizontal="right" shrinkToFit="1"/>
    </xf>
    <xf numFmtId="185" fontId="62" fillId="0" borderId="58" xfId="19" quotePrefix="1" applyNumberFormat="1" applyFont="1" applyFill="1" applyBorder="1" applyAlignment="1">
      <alignment horizontal="right" shrinkToFit="1"/>
    </xf>
    <xf numFmtId="185" fontId="8" fillId="0" borderId="70" xfId="19" quotePrefix="1" applyNumberFormat="1" applyFont="1" applyFill="1" applyBorder="1" applyAlignment="1">
      <alignment horizontal="right" shrinkToFit="1"/>
    </xf>
    <xf numFmtId="38" fontId="30" fillId="0" borderId="59" xfId="18" quotePrefix="1" applyFont="1" applyFill="1" applyBorder="1" applyAlignment="1">
      <alignment horizontal="right"/>
    </xf>
    <xf numFmtId="181" fontId="30" fillId="0" borderId="59" xfId="18" quotePrefix="1" applyNumberFormat="1" applyFont="1" applyFill="1" applyBorder="1" applyAlignment="1">
      <alignment horizontal="right"/>
    </xf>
    <xf numFmtId="181" fontId="52" fillId="0" borderId="59" xfId="18" applyNumberFormat="1" applyFont="1" applyFill="1" applyBorder="1" applyAlignment="1">
      <alignment horizontal="right"/>
    </xf>
    <xf numFmtId="181" fontId="30" fillId="0" borderId="85" xfId="18" applyNumberFormat="1" applyFont="1" applyFill="1" applyBorder="1" applyAlignment="1">
      <alignment horizontal="right"/>
    </xf>
    <xf numFmtId="181" fontId="30" fillId="0" borderId="7" xfId="18" applyNumberFormat="1" applyFont="1" applyFill="1" applyBorder="1" applyAlignment="1">
      <alignment horizontal="right"/>
    </xf>
    <xf numFmtId="3" fontId="21" fillId="0" borderId="58" xfId="0" quotePrefix="1" applyNumberFormat="1" applyFont="1" applyFill="1" applyBorder="1" applyAlignment="1">
      <alignment horizontal="right"/>
    </xf>
    <xf numFmtId="0" fontId="26" fillId="0" borderId="0" xfId="0" applyFont="1" applyFill="1" applyBorder="1" applyAlignment="1">
      <alignment vertical="center"/>
    </xf>
    <xf numFmtId="0" fontId="78" fillId="0" borderId="0" xfId="0" applyFont="1" applyFill="1" applyAlignment="1">
      <alignment vertical="center"/>
    </xf>
    <xf numFmtId="0" fontId="26" fillId="0" borderId="6" xfId="0" applyFont="1" applyFill="1" applyBorder="1" applyAlignment="1">
      <alignment vertical="center"/>
    </xf>
    <xf numFmtId="0" fontId="26" fillId="0" borderId="7" xfId="0" applyFont="1" applyFill="1" applyBorder="1" applyAlignment="1">
      <alignment horizontal="center" vertical="center"/>
    </xf>
    <xf numFmtId="0" fontId="26" fillId="0" borderId="0" xfId="0" applyFont="1" applyFill="1" applyAlignment="1">
      <alignment horizontal="center" vertical="center"/>
    </xf>
    <xf numFmtId="181" fontId="30" fillId="0" borderId="0" xfId="18" quotePrefix="1" applyNumberFormat="1" applyFont="1" applyFill="1" applyBorder="1" applyAlignment="1">
      <alignment horizontal="right" shrinkToFit="1"/>
    </xf>
    <xf numFmtId="0" fontId="52"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wrapText="1" shrinkToFit="1"/>
    </xf>
    <xf numFmtId="189" fontId="30" fillId="0" borderId="0" xfId="18" applyNumberFormat="1" applyFont="1" applyFill="1" applyBorder="1" applyAlignment="1">
      <alignment horizontal="right" shrinkToFit="1"/>
    </xf>
    <xf numFmtId="49" fontId="30" fillId="0" borderId="0" xfId="0" quotePrefix="1" applyNumberFormat="1" applyFont="1" applyFill="1" applyBorder="1" applyAlignment="1">
      <alignment horizontal="center" vertical="center" shrinkToFit="1"/>
    </xf>
    <xf numFmtId="0" fontId="21" fillId="0" borderId="8" xfId="0" applyFont="1" applyFill="1" applyBorder="1" applyAlignment="1"/>
    <xf numFmtId="0" fontId="21" fillId="0" borderId="75" xfId="0" applyFont="1" applyFill="1" applyBorder="1" applyAlignment="1"/>
    <xf numFmtId="0" fontId="26" fillId="0" borderId="86" xfId="0" applyFont="1" applyFill="1" applyBorder="1" applyAlignment="1">
      <alignment wrapText="1"/>
    </xf>
    <xf numFmtId="181" fontId="21" fillId="0" borderId="71" xfId="18" quotePrefix="1" applyNumberFormat="1" applyFont="1" applyFill="1" applyBorder="1" applyAlignment="1">
      <alignment horizontal="right"/>
    </xf>
    <xf numFmtId="176" fontId="11" fillId="0" borderId="17" xfId="18" applyNumberFormat="1" applyFont="1" applyFill="1" applyBorder="1" applyAlignment="1">
      <alignment vertical="center" wrapText="1"/>
    </xf>
    <xf numFmtId="0" fontId="22" fillId="0" borderId="0" xfId="0" applyFont="1" applyFill="1" applyAlignment="1">
      <alignment vertical="top" wrapText="1"/>
    </xf>
    <xf numFmtId="0" fontId="22" fillId="0" borderId="0" xfId="0" applyFont="1" applyFill="1" applyBorder="1" applyAlignment="1">
      <alignment vertical="top" wrapText="1"/>
    </xf>
    <xf numFmtId="190" fontId="19" fillId="0" borderId="0" xfId="0" applyNumberFormat="1" applyFont="1"/>
    <xf numFmtId="185" fontId="28" fillId="0" borderId="4" xfId="19" applyNumberFormat="1" applyFont="1" applyFill="1" applyBorder="1" applyAlignment="1">
      <alignment horizontal="right" shrinkToFit="1"/>
    </xf>
    <xf numFmtId="180" fontId="26" fillId="0" borderId="0" xfId="0" quotePrefix="1" applyNumberFormat="1" applyFont="1" applyFill="1" applyBorder="1" applyAlignment="1">
      <alignment horizontal="right"/>
    </xf>
    <xf numFmtId="186" fontId="26" fillId="0" borderId="0" xfId="0" applyNumberFormat="1" applyFont="1" applyFill="1" applyBorder="1"/>
    <xf numFmtId="0" fontId="65" fillId="0" borderId="0" xfId="0" applyFont="1" applyFill="1" applyBorder="1"/>
    <xf numFmtId="181" fontId="26" fillId="0" borderId="93" xfId="0" applyNumberFormat="1" applyFont="1" applyFill="1" applyBorder="1"/>
    <xf numFmtId="181" fontId="26" fillId="0" borderId="60" xfId="0" applyNumberFormat="1" applyFont="1" applyFill="1" applyBorder="1"/>
    <xf numFmtId="0" fontId="0" fillId="0" borderId="0" xfId="0" applyFont="1" applyFill="1" applyBorder="1" applyAlignment="1">
      <alignment horizontal="center" vertical="center" shrinkToFit="1"/>
    </xf>
    <xf numFmtId="0" fontId="5" fillId="0" borderId="0" xfId="0"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0" fillId="0" borderId="3" xfId="0" applyFont="1" applyFill="1" applyBorder="1" applyAlignment="1">
      <alignment horizontal="center" vertical="center" shrinkToFit="1"/>
    </xf>
    <xf numFmtId="185" fontId="21" fillId="0" borderId="43" xfId="0" applyNumberFormat="1" applyFont="1" applyFill="1" applyBorder="1" applyAlignment="1">
      <alignment horizontal="right"/>
    </xf>
    <xf numFmtId="185" fontId="21" fillId="0" borderId="52" xfId="0" applyNumberFormat="1" applyFont="1" applyFill="1" applyBorder="1" applyAlignment="1">
      <alignment horizontal="right"/>
    </xf>
    <xf numFmtId="185" fontId="27" fillId="0" borderId="4" xfId="0" applyNumberFormat="1" applyFont="1" applyFill="1" applyBorder="1" applyAlignment="1">
      <alignment horizontal="right"/>
    </xf>
    <xf numFmtId="185" fontId="30" fillId="0" borderId="45" xfId="0" applyNumberFormat="1" applyFont="1" applyFill="1" applyBorder="1" applyAlignment="1">
      <alignment horizontal="right"/>
    </xf>
    <xf numFmtId="185" fontId="27" fillId="0" borderId="53" xfId="0" applyNumberFormat="1" applyFont="1" applyFill="1" applyBorder="1" applyAlignment="1">
      <alignment horizontal="right"/>
    </xf>
    <xf numFmtId="185" fontId="30" fillId="0" borderId="43" xfId="0" applyNumberFormat="1" applyFont="1" applyFill="1" applyBorder="1" applyAlignment="1">
      <alignment horizontal="right"/>
    </xf>
    <xf numFmtId="185" fontId="30" fillId="0" borderId="43" xfId="0" quotePrefix="1" applyNumberFormat="1" applyFont="1" applyFill="1" applyBorder="1" applyAlignment="1">
      <alignment horizontal="right"/>
    </xf>
    <xf numFmtId="185" fontId="30" fillId="0" borderId="52" xfId="0" applyNumberFormat="1" applyFont="1" applyFill="1" applyBorder="1" applyAlignment="1">
      <alignment horizontal="right"/>
    </xf>
    <xf numFmtId="188" fontId="27" fillId="0" borderId="4" xfId="0" quotePrefix="1" applyNumberFormat="1" applyFont="1" applyFill="1" applyBorder="1" applyAlignment="1">
      <alignment horizontal="right"/>
    </xf>
    <xf numFmtId="185" fontId="27" fillId="0" borderId="45" xfId="0" applyNumberFormat="1" applyFont="1" applyFill="1" applyBorder="1" applyAlignment="1">
      <alignment horizontal="right"/>
    </xf>
    <xf numFmtId="185" fontId="67" fillId="0" borderId="43" xfId="0" quotePrefix="1" applyNumberFormat="1" applyFont="1" applyFill="1" applyBorder="1" applyAlignment="1">
      <alignment horizontal="right"/>
    </xf>
    <xf numFmtId="185" fontId="28" fillId="0" borderId="45" xfId="0" applyNumberFormat="1" applyFont="1" applyFill="1" applyBorder="1" applyAlignment="1">
      <alignment horizontal="right"/>
    </xf>
    <xf numFmtId="185" fontId="27" fillId="0" borderId="43" xfId="0" applyNumberFormat="1" applyFont="1" applyFill="1" applyBorder="1" applyAlignment="1">
      <alignment horizontal="right"/>
    </xf>
    <xf numFmtId="185" fontId="30" fillId="0" borderId="63" xfId="0" applyNumberFormat="1" applyFont="1" applyFill="1" applyBorder="1" applyAlignment="1">
      <alignment horizontal="right"/>
    </xf>
    <xf numFmtId="185" fontId="27" fillId="0" borderId="4" xfId="0" applyNumberFormat="1" applyFont="1" applyFill="1" applyBorder="1" applyAlignment="1">
      <alignment horizontal="right" shrinkToFit="1"/>
    </xf>
    <xf numFmtId="178" fontId="28" fillId="0" borderId="0" xfId="0" applyNumberFormat="1" applyFont="1" applyFill="1" applyAlignment="1">
      <alignment horizontal="left" shrinkToFit="1"/>
    </xf>
    <xf numFmtId="181" fontId="30" fillId="0" borderId="45" xfId="18" applyNumberFormat="1" applyFont="1" applyFill="1" applyBorder="1" applyAlignment="1">
      <alignment horizontal="right"/>
    </xf>
    <xf numFmtId="3" fontId="26" fillId="0" borderId="52" xfId="0" applyNumberFormat="1" applyFont="1" applyFill="1" applyBorder="1"/>
    <xf numFmtId="181" fontId="27" fillId="0" borderId="43" xfId="18" applyNumberFormat="1" applyFont="1" applyFill="1" applyBorder="1" applyAlignment="1">
      <alignment horizontal="right" shrinkToFit="1"/>
    </xf>
    <xf numFmtId="38" fontId="30" fillId="0" borderId="43" xfId="18" quotePrefix="1" applyFont="1" applyFill="1" applyBorder="1" applyAlignment="1">
      <alignment horizontal="right"/>
    </xf>
    <xf numFmtId="181" fontId="62" fillId="0" borderId="43" xfId="18" quotePrefix="1" applyNumberFormat="1" applyFont="1" applyFill="1" applyBorder="1" applyAlignment="1">
      <alignment horizontal="right"/>
    </xf>
    <xf numFmtId="181" fontId="30" fillId="0" borderId="52" xfId="18" applyNumberFormat="1" applyFont="1" applyFill="1" applyBorder="1" applyAlignment="1">
      <alignment horizontal="right"/>
    </xf>
    <xf numFmtId="181" fontId="52" fillId="0" borderId="43" xfId="18" applyNumberFormat="1" applyFont="1" applyFill="1" applyBorder="1" applyAlignment="1">
      <alignment horizontal="right"/>
    </xf>
    <xf numFmtId="181" fontId="30" fillId="0" borderId="64" xfId="18" applyNumberFormat="1" applyFont="1" applyFill="1" applyBorder="1" applyAlignment="1">
      <alignment horizontal="right"/>
    </xf>
    <xf numFmtId="181" fontId="30" fillId="0" borderId="4" xfId="18" applyNumberFormat="1" applyFont="1" applyFill="1" applyBorder="1" applyAlignment="1">
      <alignment horizontal="right"/>
    </xf>
    <xf numFmtId="177" fontId="21" fillId="0" borderId="53" xfId="18" applyNumberFormat="1" applyFont="1" applyFill="1" applyBorder="1" applyAlignment="1"/>
    <xf numFmtId="181" fontId="21" fillId="0" borderId="43" xfId="18" quotePrefix="1" applyNumberFormat="1" applyFont="1" applyFill="1" applyBorder="1" applyAlignment="1">
      <alignment horizontal="right"/>
    </xf>
    <xf numFmtId="181" fontId="21" fillId="0" borderId="41" xfId="18" applyNumberFormat="1" applyFont="1" applyFill="1" applyBorder="1" applyAlignment="1">
      <alignment horizontal="right"/>
    </xf>
    <xf numFmtId="181" fontId="53" fillId="0" borderId="43" xfId="18" applyNumberFormat="1" applyFont="1" applyFill="1" applyBorder="1" applyAlignment="1">
      <alignment horizontal="right"/>
    </xf>
    <xf numFmtId="181" fontId="21" fillId="0" borderId="53" xfId="18" applyNumberFormat="1" applyFont="1" applyFill="1" applyBorder="1" applyAlignment="1">
      <alignment horizontal="right"/>
    </xf>
    <xf numFmtId="184" fontId="21" fillId="0" borderId="43" xfId="0" quotePrefix="1" applyNumberFormat="1" applyFont="1" applyFill="1" applyBorder="1" applyAlignment="1">
      <alignment horizontal="right"/>
    </xf>
    <xf numFmtId="181" fontId="21" fillId="0" borderId="52" xfId="18" quotePrefix="1" applyNumberFormat="1" applyFont="1" applyFill="1" applyBorder="1" applyAlignment="1">
      <alignment horizontal="right"/>
    </xf>
    <xf numFmtId="0" fontId="6" fillId="0" borderId="0" xfId="0" applyFont="1" applyFill="1" applyBorder="1" applyAlignment="1">
      <alignment horizontal="center"/>
    </xf>
    <xf numFmtId="0" fontId="54" fillId="0" borderId="0" xfId="34" applyFont="1" applyAlignment="1">
      <alignment vertical="top" wrapText="1"/>
    </xf>
    <xf numFmtId="6" fontId="21" fillId="0" borderId="53" xfId="23" applyFont="1" applyFill="1" applyBorder="1" applyAlignment="1">
      <alignment horizontal="center" vertical="center" wrapText="1" shrinkToFit="1"/>
    </xf>
    <xf numFmtId="6" fontId="21" fillId="0" borderId="9" xfId="23" applyFont="1" applyFill="1" applyBorder="1" applyAlignment="1">
      <alignment horizontal="center" vertical="center" wrapText="1" shrinkToFit="1"/>
    </xf>
    <xf numFmtId="6" fontId="21" fillId="0" borderId="56" xfId="23" applyFont="1" applyBorder="1" applyAlignment="1">
      <alignment horizontal="center" vertical="center" wrapText="1"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xf>
    <xf numFmtId="181" fontId="26" fillId="0" borderId="53" xfId="0" applyNumberFormat="1" applyFont="1" applyFill="1" applyBorder="1"/>
    <xf numFmtId="181" fontId="26" fillId="0" borderId="63" xfId="0" applyNumberFormat="1" applyFont="1" applyFill="1" applyBorder="1"/>
    <xf numFmtId="181" fontId="26" fillId="0" borderId="39" xfId="0" applyNumberFormat="1" applyFont="1" applyFill="1" applyBorder="1"/>
    <xf numFmtId="0" fontId="83" fillId="0" borderId="0" xfId="0" applyFont="1" applyFill="1" applyAlignment="1">
      <alignment vertical="center"/>
    </xf>
    <xf numFmtId="0" fontId="83" fillId="0" borderId="17" xfId="0" applyFont="1" applyFill="1" applyBorder="1" applyAlignment="1">
      <alignment vertical="center"/>
    </xf>
    <xf numFmtId="0" fontId="84" fillId="0" borderId="17" xfId="0" applyFont="1" applyFill="1" applyBorder="1" applyAlignment="1">
      <alignment vertical="center"/>
    </xf>
    <xf numFmtId="0" fontId="27" fillId="0" borderId="0" xfId="0" applyFont="1" applyFill="1" applyBorder="1" applyAlignment="1">
      <alignment vertical="center"/>
    </xf>
    <xf numFmtId="181" fontId="22" fillId="0" borderId="103" xfId="18" applyNumberFormat="1" applyFont="1" applyFill="1" applyBorder="1" applyAlignment="1">
      <alignment horizontal="right" vertical="center"/>
    </xf>
    <xf numFmtId="181" fontId="22" fillId="0" borderId="111" xfId="18" applyNumberFormat="1" applyFont="1" applyFill="1" applyBorder="1" applyAlignment="1">
      <alignment horizontal="right" vertical="center"/>
    </xf>
    <xf numFmtId="0" fontId="77" fillId="0" borderId="0" xfId="0" applyFont="1" applyFill="1" applyAlignment="1">
      <alignment vertical="center"/>
    </xf>
    <xf numFmtId="0" fontId="32" fillId="0" borderId="0" xfId="0" applyFont="1" applyFill="1" applyAlignment="1">
      <alignment vertical="center"/>
    </xf>
    <xf numFmtId="0" fontId="78" fillId="0" borderId="0" xfId="0" applyFont="1" applyFill="1" applyAlignment="1">
      <alignment horizontal="right" vertical="center"/>
    </xf>
    <xf numFmtId="184" fontId="61" fillId="0" borderId="0" xfId="0" applyNumberFormat="1" applyFont="1" applyFill="1" applyAlignment="1">
      <alignment horizontal="right" vertical="center"/>
    </xf>
    <xf numFmtId="185" fontId="30" fillId="0" borderId="67" xfId="19" applyNumberFormat="1" applyFont="1" applyFill="1" applyBorder="1" applyAlignment="1">
      <alignment horizontal="right" shrinkToFit="1"/>
    </xf>
    <xf numFmtId="185" fontId="30" fillId="0" borderId="70" xfId="19" quotePrefix="1" applyNumberFormat="1" applyFont="1" applyFill="1" applyBorder="1" applyAlignment="1">
      <alignment horizontal="right" shrinkToFit="1"/>
    </xf>
    <xf numFmtId="185" fontId="30" fillId="0" borderId="73" xfId="19" quotePrefix="1" applyNumberFormat="1" applyFont="1" applyFill="1" applyBorder="1" applyAlignment="1">
      <alignment horizontal="right" shrinkToFit="1"/>
    </xf>
    <xf numFmtId="185" fontId="8" fillId="0" borderId="6" xfId="19" quotePrefix="1" applyNumberFormat="1" applyFont="1" applyFill="1" applyBorder="1" applyAlignment="1">
      <alignment horizontal="right" shrinkToFit="1"/>
    </xf>
    <xf numFmtId="184" fontId="30" fillId="0" borderId="29" xfId="18" quotePrefix="1" applyNumberFormat="1" applyFont="1" applyFill="1" applyBorder="1" applyAlignment="1">
      <alignment horizontal="right"/>
    </xf>
    <xf numFmtId="185" fontId="28" fillId="0" borderId="2" xfId="19" quotePrefix="1" applyNumberFormat="1" applyFont="1" applyFill="1" applyBorder="1" applyAlignment="1">
      <alignment horizontal="right" shrinkToFit="1"/>
    </xf>
    <xf numFmtId="0" fontId="30" fillId="0" borderId="33" xfId="19" quotePrefix="1" applyNumberFormat="1" applyFont="1" applyFill="1" applyBorder="1" applyAlignment="1">
      <alignment horizontal="right" shrinkToFit="1"/>
    </xf>
    <xf numFmtId="185" fontId="28" fillId="0" borderId="36" xfId="19" quotePrefix="1" applyNumberFormat="1" applyFont="1" applyFill="1" applyBorder="1" applyAlignment="1">
      <alignment horizontal="right" shrinkToFit="1"/>
    </xf>
    <xf numFmtId="38" fontId="21" fillId="0" borderId="0" xfId="18" applyFont="1" applyFill="1" applyAlignment="1">
      <alignment horizontal="right"/>
    </xf>
    <xf numFmtId="6" fontId="21" fillId="0" borderId="72" xfId="23" applyFont="1" applyFill="1" applyBorder="1" applyAlignment="1">
      <alignment horizontal="center" vertical="center" wrapText="1" shrinkToFit="1"/>
    </xf>
    <xf numFmtId="185" fontId="30" fillId="0" borderId="58" xfId="0" applyNumberFormat="1" applyFont="1" applyFill="1" applyBorder="1" applyAlignment="1">
      <alignment horizontal="right"/>
    </xf>
    <xf numFmtId="185" fontId="30" fillId="0" borderId="73" xfId="0" applyNumberFormat="1" applyFont="1" applyFill="1" applyBorder="1" applyAlignment="1">
      <alignment horizontal="right"/>
    </xf>
    <xf numFmtId="185" fontId="28" fillId="0" borderId="70" xfId="0" applyNumberFormat="1" applyFont="1" applyFill="1" applyBorder="1" applyAlignment="1">
      <alignment horizontal="right"/>
    </xf>
    <xf numFmtId="185" fontId="26" fillId="0" borderId="70" xfId="0" applyNumberFormat="1" applyFont="1" applyFill="1" applyBorder="1" applyAlignment="1">
      <alignment horizontal="right"/>
    </xf>
    <xf numFmtId="185" fontId="28" fillId="0" borderId="67" xfId="0" applyNumberFormat="1" applyFont="1" applyFill="1" applyBorder="1" applyAlignment="1">
      <alignment horizontal="right"/>
    </xf>
    <xf numFmtId="185" fontId="26" fillId="0" borderId="58" xfId="0" applyNumberFormat="1" applyFont="1" applyFill="1" applyBorder="1" applyAlignment="1">
      <alignment horizontal="right"/>
    </xf>
    <xf numFmtId="185" fontId="26" fillId="0" borderId="73" xfId="0" applyNumberFormat="1" applyFont="1" applyFill="1" applyBorder="1" applyAlignment="1">
      <alignment horizontal="right"/>
    </xf>
    <xf numFmtId="184" fontId="28" fillId="0" borderId="58" xfId="0" applyNumberFormat="1" applyFont="1" applyFill="1" applyBorder="1" applyAlignment="1">
      <alignment horizontal="right"/>
    </xf>
    <xf numFmtId="185" fontId="26" fillId="0" borderId="66" xfId="0" applyNumberFormat="1" applyFont="1" applyFill="1" applyBorder="1" applyAlignment="1">
      <alignment horizontal="right"/>
    </xf>
    <xf numFmtId="185" fontId="30" fillId="0" borderId="67" xfId="0" applyNumberFormat="1" applyFont="1" applyFill="1" applyBorder="1" applyAlignment="1">
      <alignment horizontal="right"/>
    </xf>
    <xf numFmtId="185" fontId="28" fillId="0" borderId="58" xfId="0" applyNumberFormat="1" applyFont="1" applyFill="1" applyBorder="1" applyAlignment="1">
      <alignment horizontal="right"/>
    </xf>
    <xf numFmtId="185" fontId="28" fillId="0" borderId="65" xfId="0" applyNumberFormat="1" applyFont="1" applyFill="1" applyBorder="1" applyAlignment="1">
      <alignment horizontal="right" wrapText="1"/>
    </xf>
    <xf numFmtId="184" fontId="28" fillId="0" borderId="0" xfId="0" applyNumberFormat="1" applyFont="1" applyFill="1" applyAlignment="1">
      <alignment horizontal="right" shrinkToFit="1"/>
    </xf>
    <xf numFmtId="0" fontId="26" fillId="0" borderId="0" xfId="0" applyFont="1" applyFill="1" applyAlignment="1">
      <alignment horizontal="left" vertical="top" shrinkToFit="1"/>
    </xf>
    <xf numFmtId="0" fontId="19" fillId="0" borderId="0" xfId="0" applyFont="1" applyFill="1" applyAlignment="1">
      <alignment horizontal="left" vertical="top" wrapText="1"/>
    </xf>
    <xf numFmtId="184" fontId="28" fillId="0" borderId="94" xfId="0" applyNumberFormat="1" applyFont="1" applyFill="1" applyBorder="1" applyAlignment="1">
      <alignment horizontal="right" wrapText="1"/>
    </xf>
    <xf numFmtId="185" fontId="28" fillId="0" borderId="51" xfId="19" applyNumberFormat="1" applyFont="1" applyFill="1" applyBorder="1" applyAlignment="1">
      <alignment horizontal="right" shrinkToFit="1"/>
    </xf>
    <xf numFmtId="185" fontId="8" fillId="0" borderId="47" xfId="19" quotePrefix="1" applyNumberFormat="1" applyFont="1" applyFill="1" applyBorder="1" applyAlignment="1">
      <alignment horizontal="right" shrinkToFit="1"/>
    </xf>
    <xf numFmtId="0" fontId="52" fillId="0" borderId="17" xfId="0" applyFont="1" applyFill="1" applyBorder="1" applyAlignment="1">
      <alignment horizontal="center" vertical="center"/>
    </xf>
    <xf numFmtId="49" fontId="30" fillId="0" borderId="17" xfId="0" applyNumberFormat="1" applyFont="1" applyFill="1" applyBorder="1" applyAlignment="1">
      <alignment horizontal="center" vertical="center" wrapText="1" shrinkToFit="1"/>
    </xf>
    <xf numFmtId="0" fontId="30" fillId="0" borderId="18" xfId="0" quotePrefix="1" applyFont="1" applyFill="1" applyBorder="1" applyAlignment="1">
      <alignment horizontal="right" vertical="center"/>
    </xf>
    <xf numFmtId="181" fontId="30" fillId="0" borderId="15" xfId="18" applyNumberFormat="1" applyFont="1" applyFill="1" applyBorder="1" applyAlignment="1">
      <alignment horizontal="right" shrinkToFit="1"/>
    </xf>
    <xf numFmtId="182" fontId="30" fillId="0" borderId="15" xfId="18" applyNumberFormat="1" applyFont="1" applyFill="1" applyBorder="1" applyAlignment="1">
      <alignment horizontal="right" shrinkToFit="1"/>
    </xf>
    <xf numFmtId="189" fontId="30" fillId="0" borderId="15" xfId="18" applyNumberFormat="1" applyFont="1" applyFill="1" applyBorder="1" applyAlignment="1">
      <alignment horizontal="right" shrinkToFit="1"/>
    </xf>
    <xf numFmtId="183" fontId="30" fillId="0" borderId="16" xfId="18" applyNumberFormat="1" applyFont="1" applyFill="1" applyBorder="1" applyAlignment="1">
      <alignment horizontal="right" shrinkToFit="1"/>
    </xf>
    <xf numFmtId="49" fontId="30" fillId="0" borderId="11" xfId="0" quotePrefix="1" applyNumberFormat="1" applyFont="1" applyFill="1" applyBorder="1" applyAlignment="1">
      <alignment horizontal="center" vertical="center" shrinkToFit="1"/>
    </xf>
    <xf numFmtId="181" fontId="30" fillId="0" borderId="14" xfId="18" applyNumberFormat="1" applyFont="1" applyFill="1" applyBorder="1" applyAlignment="1">
      <alignment horizontal="right" shrinkToFit="1"/>
    </xf>
    <xf numFmtId="181" fontId="30" fillId="0" borderId="15" xfId="18" quotePrefix="1" applyNumberFormat="1" applyFont="1" applyFill="1" applyBorder="1" applyAlignment="1">
      <alignment horizontal="right" shrinkToFit="1"/>
    </xf>
    <xf numFmtId="183" fontId="30" fillId="0" borderId="15" xfId="18" applyNumberFormat="1" applyFont="1" applyFill="1" applyBorder="1" applyAlignment="1">
      <alignment horizontal="right" shrinkToFit="1"/>
    </xf>
    <xf numFmtId="6" fontId="21" fillId="0" borderId="56" xfId="23" applyFont="1" applyFill="1" applyBorder="1" applyAlignment="1">
      <alignment horizontal="center" vertical="center" shrinkToFit="1"/>
    </xf>
    <xf numFmtId="6" fontId="21" fillId="0" borderId="72" xfId="23" applyFont="1" applyFill="1" applyBorder="1" applyAlignment="1">
      <alignment horizontal="center" vertical="center" shrinkToFit="1"/>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0" fontId="19" fillId="0" borderId="72" xfId="0" applyFont="1" applyFill="1" applyBorder="1" applyAlignment="1">
      <alignment horizontal="center"/>
    </xf>
    <xf numFmtId="0" fontId="19" fillId="0" borderId="82" xfId="0" applyFont="1" applyFill="1" applyBorder="1" applyAlignment="1">
      <alignment horizontal="center"/>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6" fontId="4" fillId="0" borderId="72" xfId="23" applyFont="1" applyFill="1" applyBorder="1" applyAlignment="1">
      <alignment horizontal="center" vertical="center" shrinkToFit="1"/>
    </xf>
    <xf numFmtId="6" fontId="21" fillId="0" borderId="53" xfId="23" applyFont="1" applyFill="1" applyBorder="1" applyAlignment="1">
      <alignment horizontal="center" vertical="center" wrapText="1" shrinkToFit="1"/>
    </xf>
    <xf numFmtId="6" fontId="21" fillId="0" borderId="23" xfId="23" applyFont="1" applyFill="1" applyBorder="1" applyAlignment="1">
      <alignment horizontal="center" vertical="center" wrapText="1" shrinkToFit="1"/>
    </xf>
    <xf numFmtId="0" fontId="19" fillId="0" borderId="6" xfId="0" applyFont="1" applyBorder="1" applyAlignment="1">
      <alignment horizontal="center"/>
    </xf>
    <xf numFmtId="6" fontId="21" fillId="0" borderId="9" xfId="23" applyFont="1" applyFill="1" applyBorder="1" applyAlignment="1">
      <alignment horizontal="center" vertical="center" wrapText="1" shrinkToFit="1"/>
    </xf>
    <xf numFmtId="0" fontId="19" fillId="0" borderId="35" xfId="0" applyFont="1" applyBorder="1" applyAlignment="1">
      <alignment horizontal="center"/>
    </xf>
    <xf numFmtId="0" fontId="54" fillId="0" borderId="0" xfId="0" applyFont="1" applyAlignment="1">
      <alignment horizontal="left"/>
    </xf>
    <xf numFmtId="0" fontId="26" fillId="0" borderId="0" xfId="0" applyFont="1" applyAlignment="1">
      <alignment horizontal="left"/>
    </xf>
    <xf numFmtId="0" fontId="54" fillId="0" borderId="0" xfId="0" applyFont="1" applyAlignment="1">
      <alignment horizontal="left" vertical="top" shrinkToFit="1"/>
    </xf>
    <xf numFmtId="0" fontId="26" fillId="0" borderId="0" xfId="0" applyFont="1" applyAlignment="1">
      <alignment horizontal="left" vertical="top" shrinkToFit="1"/>
    </xf>
    <xf numFmtId="0" fontId="54" fillId="0" borderId="0" xfId="0" applyFont="1" applyAlignment="1">
      <alignment wrapText="1"/>
    </xf>
    <xf numFmtId="0" fontId="26" fillId="0" borderId="0" xfId="0" applyFont="1" applyAlignment="1">
      <alignment wrapText="1"/>
    </xf>
    <xf numFmtId="0" fontId="54" fillId="0" borderId="0" xfId="0" applyFont="1" applyAlignment="1">
      <alignment vertical="center" wrapText="1"/>
    </xf>
    <xf numFmtId="0" fontId="26" fillId="0" borderId="0" xfId="0" applyFont="1" applyAlignment="1">
      <alignment vertical="center" wrapText="1"/>
    </xf>
    <xf numFmtId="0" fontId="19" fillId="0" borderId="72" xfId="0" applyFont="1" applyBorder="1" applyAlignment="1">
      <alignment horizontal="center"/>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5"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89"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60" xfId="18" applyNumberFormat="1" applyFont="1" applyFill="1" applyBorder="1" applyAlignment="1">
      <alignment horizontal="center" vertical="center" wrapText="1"/>
    </xf>
    <xf numFmtId="176" fontId="22" fillId="0" borderId="0" xfId="18" applyNumberFormat="1" applyFont="1" applyFill="1" applyBorder="1" applyAlignment="1">
      <alignment horizontal="center" vertical="center" wrapText="1"/>
    </xf>
    <xf numFmtId="176" fontId="22" fillId="0" borderId="55" xfId="18" applyNumberFormat="1" applyFont="1" applyFill="1" applyBorder="1" applyAlignment="1">
      <alignment horizontal="center" vertical="center" wrapText="1"/>
    </xf>
    <xf numFmtId="0" fontId="56" fillId="0" borderId="0" xfId="0" applyFont="1" applyFill="1" applyBorder="1" applyAlignment="1">
      <alignment horizontal="left" vertical="top" wrapText="1"/>
    </xf>
    <xf numFmtId="0" fontId="63"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176" fontId="22" fillId="0" borderId="10" xfId="18" applyNumberFormat="1" applyFont="1" applyFill="1" applyBorder="1" applyAlignment="1">
      <alignment horizontal="center" vertical="center" wrapText="1"/>
    </xf>
    <xf numFmtId="176" fontId="22" fillId="0" borderId="88"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0" fontId="56"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176" fontId="22" fillId="0" borderId="9" xfId="18" applyNumberFormat="1" applyFont="1" applyFill="1" applyBorder="1" applyAlignment="1">
      <alignment horizontal="center" vertical="center" wrapText="1"/>
    </xf>
    <xf numFmtId="176" fontId="22" fillId="0" borderId="35" xfId="18" applyNumberFormat="1" applyFont="1" applyFill="1" applyBorder="1" applyAlignment="1">
      <alignment horizontal="center" vertical="center" wrapText="1"/>
    </xf>
    <xf numFmtId="176" fontId="22" fillId="0" borderId="8" xfId="18" applyNumberFormat="1" applyFont="1" applyFill="1" applyBorder="1" applyAlignment="1">
      <alignment horizontal="center" vertical="center" wrapText="1"/>
    </xf>
    <xf numFmtId="176" fontId="22" fillId="0" borderId="21" xfId="18" applyNumberFormat="1" applyFont="1" applyFill="1" applyBorder="1" applyAlignment="1">
      <alignment horizontal="center" vertical="center" wrapText="1"/>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0" fontId="63"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72" xfId="18" applyNumberFormat="1" applyFont="1" applyBorder="1" applyAlignment="1">
      <alignment horizontal="center" vertical="center"/>
    </xf>
    <xf numFmtId="176" fontId="22" fillId="0" borderId="82"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0" fontId="26" fillId="0" borderId="8"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8" xfId="0" applyFont="1" applyFill="1" applyBorder="1" applyAlignment="1">
      <alignment horizontal="center" vertical="center"/>
    </xf>
    <xf numFmtId="0" fontId="6" fillId="0" borderId="38" xfId="0" applyFont="1" applyFill="1" applyBorder="1" applyAlignment="1">
      <alignment horizontal="center"/>
    </xf>
    <xf numFmtId="0" fontId="6" fillId="0" borderId="22" xfId="0" applyFont="1" applyFill="1" applyBorder="1" applyAlignment="1">
      <alignment horizontal="center"/>
    </xf>
    <xf numFmtId="0" fontId="6" fillId="0" borderId="39" xfId="0" applyFont="1" applyFill="1" applyBorder="1" applyAlignment="1">
      <alignment horizontal="center"/>
    </xf>
    <xf numFmtId="0" fontId="6" fillId="0" borderId="30" xfId="0" applyFont="1" applyFill="1" applyBorder="1" applyAlignment="1">
      <alignment horizontal="center"/>
    </xf>
    <xf numFmtId="0" fontId="6" fillId="0" borderId="59" xfId="0" applyFont="1" applyFill="1" applyBorder="1" applyAlignment="1">
      <alignment horizontal="center"/>
    </xf>
    <xf numFmtId="0" fontId="6" fillId="0" borderId="87" xfId="0" applyFont="1" applyFill="1" applyBorder="1" applyAlignment="1">
      <alignment horizontal="center"/>
    </xf>
    <xf numFmtId="0" fontId="6" fillId="0" borderId="69" xfId="0" applyFont="1" applyFill="1" applyBorder="1" applyAlignment="1">
      <alignment horizontal="center"/>
    </xf>
    <xf numFmtId="0" fontId="26" fillId="0" borderId="0" xfId="0" applyFont="1" applyFill="1" applyBorder="1" applyAlignment="1">
      <alignment horizontal="center" vertical="center"/>
    </xf>
    <xf numFmtId="0" fontId="6" fillId="0" borderId="91" xfId="0" applyFont="1" applyFill="1" applyBorder="1" applyAlignment="1">
      <alignment horizontal="center"/>
    </xf>
    <xf numFmtId="0" fontId="26" fillId="0" borderId="92" xfId="0" applyFont="1" applyFill="1" applyBorder="1" applyAlignment="1">
      <alignment horizontal="center"/>
    </xf>
    <xf numFmtId="0" fontId="6" fillId="0" borderId="19" xfId="0" applyFont="1" applyFill="1" applyBorder="1" applyAlignment="1">
      <alignment horizontal="center"/>
    </xf>
    <xf numFmtId="0" fontId="26" fillId="0" borderId="37" xfId="0" applyFont="1" applyFill="1" applyBorder="1" applyAlignment="1">
      <alignment horizontal="center"/>
    </xf>
    <xf numFmtId="0" fontId="26" fillId="0" borderId="13" xfId="0" applyFont="1" applyFill="1" applyBorder="1" applyAlignment="1">
      <alignment horizontal="center" vertical="center"/>
    </xf>
    <xf numFmtId="0" fontId="26" fillId="0" borderId="103" xfId="0" applyFont="1" applyFill="1" applyBorder="1" applyAlignment="1">
      <alignment horizontal="center" vertical="center"/>
    </xf>
    <xf numFmtId="0" fontId="6" fillId="0" borderId="0" xfId="0" applyFont="1" applyFill="1" applyBorder="1" applyAlignment="1">
      <alignment horizontal="center"/>
    </xf>
    <xf numFmtId="0" fontId="6" fillId="0" borderId="31" xfId="0" applyFont="1" applyFill="1" applyBorder="1" applyAlignment="1">
      <alignment horizontal="center"/>
    </xf>
    <xf numFmtId="0" fontId="82" fillId="0" borderId="23" xfId="0" applyFont="1" applyFill="1" applyBorder="1" applyAlignment="1">
      <alignment vertical="top" wrapText="1"/>
    </xf>
    <xf numFmtId="0" fontId="66" fillId="0" borderId="23" xfId="0" applyFont="1" applyFill="1" applyBorder="1" applyAlignment="1">
      <alignment vertical="top" wrapText="1"/>
    </xf>
    <xf numFmtId="0" fontId="66" fillId="0" borderId="0" xfId="0" applyFont="1" applyFill="1" applyAlignment="1">
      <alignment vertical="top" wrapText="1"/>
    </xf>
    <xf numFmtId="0" fontId="26" fillId="0" borderId="8" xfId="0" applyFont="1" applyFill="1" applyBorder="1" applyAlignment="1">
      <alignment horizontal="center"/>
    </xf>
    <xf numFmtId="0" fontId="26" fillId="0" borderId="10" xfId="0" applyFont="1" applyFill="1" applyBorder="1" applyAlignment="1">
      <alignment horizontal="center"/>
    </xf>
    <xf numFmtId="0" fontId="26" fillId="0" borderId="19" xfId="0" applyFont="1" applyFill="1" applyBorder="1" applyAlignment="1">
      <alignment horizontal="center"/>
    </xf>
    <xf numFmtId="0" fontId="26" fillId="0" borderId="21" xfId="0" applyFont="1" applyFill="1" applyBorder="1" applyAlignment="1">
      <alignment horizontal="center"/>
    </xf>
    <xf numFmtId="0" fontId="26" fillId="0" borderId="88" xfId="0" applyFont="1" applyFill="1" applyBorder="1" applyAlignment="1">
      <alignment horizontal="center"/>
    </xf>
    <xf numFmtId="0" fontId="26" fillId="0" borderId="39" xfId="0" applyFont="1" applyFill="1" applyBorder="1" applyAlignment="1">
      <alignment horizontal="center"/>
    </xf>
    <xf numFmtId="0" fontId="61" fillId="0" borderId="0" xfId="0" applyFont="1" applyFill="1" applyBorder="1" applyAlignment="1">
      <alignment horizontal="center" vertical="center"/>
    </xf>
    <xf numFmtId="0" fontId="82" fillId="0" borderId="0" xfId="0" applyFont="1" applyFill="1" applyBorder="1" applyAlignment="1">
      <alignment vertical="top" wrapText="1"/>
    </xf>
    <xf numFmtId="0" fontId="66" fillId="0" borderId="0" xfId="0" applyFont="1" applyFill="1" applyBorder="1" applyAlignment="1">
      <alignment vertical="top" wrapText="1"/>
    </xf>
    <xf numFmtId="0" fontId="0" fillId="0" borderId="0" xfId="0" applyFont="1" applyFill="1" applyBorder="1" applyAlignment="1">
      <alignment horizontal="center" vertical="center" wrapText="1"/>
    </xf>
    <xf numFmtId="0" fontId="6" fillId="0" borderId="90" xfId="0" applyFont="1" applyFill="1" applyBorder="1" applyAlignment="1">
      <alignment horizontal="center"/>
    </xf>
    <xf numFmtId="0" fontId="0" fillId="0" borderId="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1" fillId="0" borderId="8" xfId="0" applyFont="1" applyFill="1" applyBorder="1" applyAlignment="1">
      <alignment horizontal="center" vertical="center"/>
    </xf>
    <xf numFmtId="0" fontId="61" fillId="0" borderId="23" xfId="0" applyFont="1" applyFill="1" applyBorder="1" applyAlignment="1">
      <alignment horizontal="center" vertical="center"/>
    </xf>
    <xf numFmtId="0" fontId="61" fillId="0" borderId="10" xfId="0" applyFont="1" applyFill="1" applyBorder="1" applyAlignment="1">
      <alignment horizontal="center" vertical="center"/>
    </xf>
    <xf numFmtId="0" fontId="61" fillId="0" borderId="21" xfId="0" applyFont="1" applyFill="1" applyBorder="1" applyAlignment="1">
      <alignment horizontal="center" vertical="center"/>
    </xf>
    <xf numFmtId="0" fontId="61" fillId="0" borderId="6" xfId="0" applyFont="1" applyFill="1" applyBorder="1" applyAlignment="1">
      <alignment horizontal="center" vertical="center"/>
    </xf>
    <xf numFmtId="0" fontId="61" fillId="0" borderId="88" xfId="0" applyFont="1" applyFill="1" applyBorder="1" applyAlignment="1">
      <alignment horizontal="center" vertical="center"/>
    </xf>
    <xf numFmtId="0" fontId="6" fillId="0" borderId="92" xfId="0" applyFont="1" applyFill="1" applyBorder="1" applyAlignment="1">
      <alignment horizontal="center"/>
    </xf>
    <xf numFmtId="0" fontId="61" fillId="0" borderId="13"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1" xfId="0" applyFill="1" applyBorder="1" applyAlignment="1">
      <alignment horizontal="center"/>
    </xf>
    <xf numFmtId="0" fontId="26" fillId="0" borderId="19" xfId="0" applyFont="1" applyFill="1" applyBorder="1" applyAlignment="1">
      <alignment horizontal="center" vertical="center"/>
    </xf>
    <xf numFmtId="0" fontId="6" fillId="0" borderId="38"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54" fillId="0" borderId="0" xfId="34" applyFont="1" applyAlignment="1">
      <alignment vertical="top" wrapText="1"/>
    </xf>
    <xf numFmtId="0" fontId="6" fillId="0" borderId="30" xfId="0" applyFont="1" applyBorder="1" applyAlignment="1">
      <alignment horizontal="center"/>
    </xf>
    <xf numFmtId="0" fontId="6" fillId="0" borderId="59" xfId="0" applyFont="1" applyBorder="1" applyAlignment="1">
      <alignment horizontal="center"/>
    </xf>
    <xf numFmtId="0" fontId="6" fillId="0" borderId="87" xfId="0" applyFont="1" applyBorder="1" applyAlignment="1">
      <alignment horizontal="center"/>
    </xf>
    <xf numFmtId="0" fontId="6" fillId="0" borderId="69" xfId="0" applyFont="1" applyBorder="1" applyAlignment="1">
      <alignment horizontal="center"/>
    </xf>
    <xf numFmtId="0" fontId="0" fillId="0" borderId="30" xfId="0" applyFont="1" applyFill="1" applyBorder="1" applyAlignment="1">
      <alignment horizontal="center" wrapText="1"/>
    </xf>
    <xf numFmtId="0" fontId="0" fillId="0" borderId="59" xfId="0" applyFont="1" applyFill="1" applyBorder="1" applyAlignment="1">
      <alignment horizontal="center" wrapText="1"/>
    </xf>
    <xf numFmtId="0" fontId="0" fillId="0" borderId="31" xfId="0" applyFont="1" applyFill="1" applyBorder="1" applyAlignment="1">
      <alignment horizontal="center" wrapText="1"/>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61" fillId="0" borderId="13" xfId="0" applyFont="1" applyBorder="1" applyAlignment="1">
      <alignment horizontal="center" vertical="center"/>
    </xf>
    <xf numFmtId="0" fontId="6" fillId="0" borderId="91" xfId="0" applyFont="1" applyBorder="1" applyAlignment="1">
      <alignment horizontal="center"/>
    </xf>
    <xf numFmtId="0" fontId="6" fillId="0" borderId="90" xfId="0" applyFont="1" applyBorder="1" applyAlignment="1">
      <alignment horizontal="center"/>
    </xf>
    <xf numFmtId="0" fontId="0" fillId="0" borderId="17" xfId="0" applyFont="1" applyFill="1" applyBorder="1" applyAlignment="1">
      <alignment horizontal="center" vertical="center" wrapText="1"/>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66" fillId="0" borderId="0"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4" fillId="0" borderId="0" xfId="0" applyFont="1" applyFill="1" applyBorder="1" applyAlignment="1">
      <alignment horizontal="left" vertical="top" shrinkToFit="1"/>
    </xf>
    <xf numFmtId="0" fontId="57" fillId="0" borderId="0" xfId="0" applyFont="1" applyFill="1" applyBorder="1" applyAlignment="1">
      <alignment horizontal="left" vertical="top" shrinkToFit="1"/>
    </xf>
    <xf numFmtId="38" fontId="26" fillId="0" borderId="0" xfId="18" applyFont="1" applyFill="1" applyBorder="1" applyAlignment="1">
      <alignment horizontal="right"/>
    </xf>
    <xf numFmtId="0" fontId="26" fillId="0" borderId="6" xfId="0" applyFont="1" applyFill="1" applyBorder="1" applyAlignment="1">
      <alignment horizontal="right"/>
    </xf>
    <xf numFmtId="38" fontId="30" fillId="0" borderId="0" xfId="18" applyFont="1" applyFill="1" applyBorder="1" applyAlignment="1">
      <alignment horizontal="right"/>
    </xf>
    <xf numFmtId="0" fontId="30" fillId="0" borderId="6" xfId="0" applyFont="1" applyFill="1" applyBorder="1" applyAlignment="1">
      <alignment horizontal="right"/>
    </xf>
    <xf numFmtId="38" fontId="7" fillId="0" borderId="0" xfId="18" applyFont="1" applyFill="1" applyBorder="1" applyAlignment="1">
      <alignment horizontal="right"/>
    </xf>
    <xf numFmtId="0" fontId="30" fillId="0" borderId="2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6" xfId="0" applyFont="1" applyFill="1" applyBorder="1" applyAlignment="1">
      <alignment horizontal="center" vertical="center"/>
    </xf>
    <xf numFmtId="0" fontId="52" fillId="0" borderId="20"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26" xfId="0" applyFont="1" applyFill="1" applyBorder="1" applyAlignment="1">
      <alignment horizontal="center" vertical="center"/>
    </xf>
    <xf numFmtId="0" fontId="78" fillId="0" borderId="8" xfId="0" applyFont="1" applyFill="1" applyBorder="1" applyAlignment="1">
      <alignment horizontal="center" vertical="center" wrapText="1"/>
    </xf>
    <xf numFmtId="0" fontId="78" fillId="0" borderId="21" xfId="0" applyFont="1" applyFill="1" applyBorder="1" applyAlignment="1">
      <alignment horizontal="center" vertical="center"/>
    </xf>
    <xf numFmtId="0" fontId="78" fillId="0" borderId="11" xfId="0" applyFont="1" applyFill="1" applyBorder="1" applyAlignment="1">
      <alignment horizontal="center" vertical="center" wrapText="1"/>
    </xf>
    <xf numFmtId="0" fontId="78" fillId="0" borderId="12" xfId="0" applyFont="1" applyFill="1" applyBorder="1" applyAlignment="1">
      <alignment horizontal="center" vertical="center"/>
    </xf>
    <xf numFmtId="0" fontId="78" fillId="0" borderId="23" xfId="0" applyFont="1" applyBorder="1" applyAlignment="1">
      <alignment horizontal="center" vertical="center"/>
    </xf>
    <xf numFmtId="0" fontId="78" fillId="0" borderId="6" xfId="0" applyFont="1" applyBorder="1" applyAlignment="1">
      <alignment horizontal="center" vertical="center"/>
    </xf>
    <xf numFmtId="0" fontId="78" fillId="0" borderId="23" xfId="0" applyFont="1" applyBorder="1" applyAlignment="1">
      <alignment horizontal="center" vertical="center" wrapText="1"/>
    </xf>
    <xf numFmtId="0" fontId="78" fillId="0" borderId="10" xfId="0" applyFont="1" applyBorder="1" applyAlignment="1">
      <alignment horizontal="center" vertical="center" wrapText="1"/>
    </xf>
    <xf numFmtId="0" fontId="78" fillId="0" borderId="88" xfId="0" applyFont="1" applyBorder="1" applyAlignment="1">
      <alignment horizontal="center" vertical="center"/>
    </xf>
    <xf numFmtId="0" fontId="78" fillId="0" borderId="8" xfId="0" applyFont="1" applyBorder="1" applyAlignment="1">
      <alignment horizontal="center" vertical="center" wrapText="1"/>
    </xf>
    <xf numFmtId="0" fontId="78" fillId="0" borderId="21" xfId="0" applyFont="1" applyBorder="1" applyAlignment="1">
      <alignment horizontal="center" vertical="center"/>
    </xf>
    <xf numFmtId="0" fontId="78" fillId="0" borderId="11" xfId="0" applyFont="1" applyBorder="1" applyAlignment="1">
      <alignment horizontal="center" vertical="center" wrapText="1"/>
    </xf>
    <xf numFmtId="0" fontId="78" fillId="0" borderId="12" xfId="0" applyFont="1" applyBorder="1" applyAlignment="1">
      <alignment horizontal="center" vertical="center"/>
    </xf>
    <xf numFmtId="0" fontId="78" fillId="0" borderId="23" xfId="0" applyFont="1" applyFill="1" applyBorder="1" applyAlignment="1">
      <alignment horizontal="center" vertical="center"/>
    </xf>
    <xf numFmtId="0" fontId="78" fillId="0" borderId="6" xfId="0" applyFont="1" applyFill="1" applyBorder="1" applyAlignment="1">
      <alignment horizontal="center" vertical="center"/>
    </xf>
    <xf numFmtId="0" fontId="78" fillId="0" borderId="23"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88" xfId="0" applyFont="1" applyFill="1" applyBorder="1" applyAlignment="1">
      <alignment horizontal="center" vertical="center"/>
    </xf>
  </cellXfs>
  <cellStyles count="39">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2 2" xfId="36" xr:uid="{16A42E50-7308-4822-949C-A1ED3B6FE8DB}"/>
    <cellStyle name="通貨 3" xfId="25" xr:uid="{00000000-0005-0000-0000-000018000000}"/>
    <cellStyle name="通貨 3 2" xfId="37" xr:uid="{8702A34B-5ED8-4439-B610-3C33F1527E5F}"/>
    <cellStyle name="通貨 4" xfId="26" xr:uid="{00000000-0005-0000-0000-000019000000}"/>
    <cellStyle name="通貨 4 2" xfId="38" xr:uid="{CA05C10F-B89B-407C-BB04-9DAC7B12CD12}"/>
    <cellStyle name="通貨 5" xfId="35" xr:uid="{5F24E59F-4356-4B34-BF40-40EB7DC01FDD}"/>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組替"/>
      <sheetName val="ＰＬ組替"/>
      <sheetName val="プロジェクトマスタ"/>
      <sheetName val="会社マスタ"/>
      <sheetName val="プロジェクト"/>
      <sheetName val="名前master"/>
      <sheetName val="国格付変動CK"/>
      <sheetName val="LM0360"/>
      <sheetName val="class"/>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tabSelected="1" view="pageBreakPreview" zoomScale="44" zoomScaleNormal="70" zoomScaleSheetLayoutView="55" workbookViewId="0">
      <selection activeCell="L31" sqref="L31"/>
    </sheetView>
  </sheetViews>
  <sheetFormatPr defaultColWidth="9" defaultRowHeight="14.25"/>
  <cols>
    <col min="1" max="1" width="3.5" style="8" customWidth="1"/>
    <col min="2" max="2" width="45.5" style="9" customWidth="1"/>
    <col min="3" max="4" width="20.5" style="9" customWidth="1"/>
    <col min="5" max="5" width="20.5" style="8" customWidth="1"/>
    <col min="6" max="12" width="20.5" style="9" customWidth="1"/>
    <col min="13" max="13" width="10.5" style="8" bestFit="1" customWidth="1"/>
    <col min="14" max="16384" width="9" style="8"/>
  </cols>
  <sheetData>
    <row r="1" spans="1:13" ht="22.5" customHeight="1">
      <c r="A1" s="83" t="s">
        <v>0</v>
      </c>
      <c r="B1" s="50"/>
      <c r="E1" s="9"/>
      <c r="F1" s="8"/>
      <c r="G1" s="337"/>
      <c r="H1" s="337"/>
      <c r="I1" s="337"/>
      <c r="J1" s="337"/>
      <c r="K1" s="337"/>
      <c r="L1" s="337" t="s">
        <v>1</v>
      </c>
    </row>
    <row r="2" spans="1:13" ht="5.25" customHeight="1">
      <c r="B2" s="35"/>
      <c r="E2" s="9"/>
      <c r="F2" s="8"/>
    </row>
    <row r="3" spans="1:13" s="36" customFormat="1" ht="20.25" customHeight="1">
      <c r="B3" s="1389"/>
      <c r="C3" s="1391" t="s">
        <v>2</v>
      </c>
      <c r="D3" s="1391" t="s">
        <v>3</v>
      </c>
      <c r="E3" s="1391" t="s">
        <v>4</v>
      </c>
      <c r="F3" s="1391" t="s">
        <v>5</v>
      </c>
      <c r="G3" s="1391" t="s">
        <v>6</v>
      </c>
      <c r="H3" s="1391" t="s">
        <v>7</v>
      </c>
      <c r="I3" s="1391" t="s">
        <v>8</v>
      </c>
      <c r="J3" s="1391" t="s">
        <v>9</v>
      </c>
      <c r="K3" s="1385" t="s">
        <v>10</v>
      </c>
      <c r="L3" s="1387" t="s">
        <v>11</v>
      </c>
    </row>
    <row r="4" spans="1:13" s="36" customFormat="1" ht="20.25" customHeight="1">
      <c r="B4" s="1390"/>
      <c r="C4" s="1392"/>
      <c r="D4" s="1392"/>
      <c r="E4" s="1392"/>
      <c r="F4" s="1392"/>
      <c r="G4" s="1392"/>
      <c r="H4" s="1392"/>
      <c r="I4" s="1392"/>
      <c r="J4" s="1392"/>
      <c r="K4" s="1386"/>
      <c r="L4" s="1388"/>
    </row>
    <row r="5" spans="1:13" s="38" customFormat="1" ht="21.75" customHeight="1">
      <c r="B5" s="315" t="s">
        <v>12</v>
      </c>
      <c r="C5" s="338">
        <v>5861737</v>
      </c>
      <c r="D5" s="338">
        <v>4675903</v>
      </c>
      <c r="E5" s="338">
        <v>4972059</v>
      </c>
      <c r="F5" s="338">
        <v>5218153</v>
      </c>
      <c r="G5" s="338">
        <v>5771028</v>
      </c>
      <c r="H5" s="338">
        <v>5166182</v>
      </c>
      <c r="I5" s="338">
        <v>3844418</v>
      </c>
      <c r="J5" s="339">
        <v>4014639</v>
      </c>
      <c r="K5" s="278">
        <v>4494237</v>
      </c>
      <c r="L5" s="209">
        <v>3955907</v>
      </c>
      <c r="M5" s="37"/>
    </row>
    <row r="6" spans="1:13" s="38" customFormat="1" ht="21.75" customHeight="1">
      <c r="B6" s="315" t="s">
        <v>13</v>
      </c>
      <c r="C6" s="338">
        <v>-5612714</v>
      </c>
      <c r="D6" s="338">
        <v>-4431656</v>
      </c>
      <c r="E6" s="338">
        <v>-4729892</v>
      </c>
      <c r="F6" s="338">
        <v>-4963686</v>
      </c>
      <c r="G6" s="338">
        <v>-5493296</v>
      </c>
      <c r="H6" s="338">
        <v>-4930564</v>
      </c>
      <c r="I6" s="338">
        <v>-3666215</v>
      </c>
      <c r="J6" s="339">
        <v>-3821914</v>
      </c>
      <c r="K6" s="278">
        <v>-4262671</v>
      </c>
      <c r="L6" s="209">
        <v>-3763842</v>
      </c>
      <c r="M6" s="37"/>
    </row>
    <row r="7" spans="1:13" s="38" customFormat="1" ht="21.75" customHeight="1">
      <c r="B7" s="315" t="s">
        <v>14</v>
      </c>
      <c r="C7" s="338">
        <v>249022</v>
      </c>
      <c r="D7" s="338">
        <v>244247</v>
      </c>
      <c r="E7" s="338">
        <v>242166</v>
      </c>
      <c r="F7" s="338">
        <v>254466</v>
      </c>
      <c r="G7" s="338">
        <v>277732</v>
      </c>
      <c r="H7" s="338">
        <v>235618</v>
      </c>
      <c r="I7" s="338">
        <v>178203</v>
      </c>
      <c r="J7" s="339">
        <v>192725</v>
      </c>
      <c r="K7" s="278">
        <v>231566</v>
      </c>
      <c r="L7" s="209">
        <v>192064</v>
      </c>
      <c r="M7" s="37"/>
    </row>
    <row r="8" spans="1:13" s="31" customFormat="1" ht="21.75" customHeight="1">
      <c r="B8" s="340" t="s">
        <v>15</v>
      </c>
      <c r="C8" s="341">
        <v>-189074</v>
      </c>
      <c r="D8" s="341">
        <v>-178725</v>
      </c>
      <c r="E8" s="341">
        <v>-165964</v>
      </c>
      <c r="F8" s="341">
        <v>-176533</v>
      </c>
      <c r="G8" s="341">
        <v>-185368</v>
      </c>
      <c r="H8" s="341">
        <v>-183611</v>
      </c>
      <c r="I8" s="341">
        <v>-162074</v>
      </c>
      <c r="J8" s="342">
        <v>-155205</v>
      </c>
      <c r="K8" s="279">
        <v>-167044</v>
      </c>
      <c r="L8" s="210">
        <v>-158759</v>
      </c>
    </row>
    <row r="9" spans="1:13" s="38" customFormat="1" ht="21.75" customHeight="1">
      <c r="B9" s="315" t="s">
        <v>16</v>
      </c>
      <c r="C9" s="338">
        <v>59948</v>
      </c>
      <c r="D9" s="338">
        <v>65521</v>
      </c>
      <c r="E9" s="338">
        <v>76202</v>
      </c>
      <c r="F9" s="338">
        <v>77932</v>
      </c>
      <c r="G9" s="338">
        <v>92363</v>
      </c>
      <c r="H9" s="338">
        <v>52006</v>
      </c>
      <c r="I9" s="338">
        <v>16128</v>
      </c>
      <c r="J9" s="339">
        <v>37519</v>
      </c>
      <c r="K9" s="278">
        <v>64522</v>
      </c>
      <c r="L9" s="209">
        <v>33305</v>
      </c>
      <c r="M9" s="37"/>
    </row>
    <row r="10" spans="1:13" s="30" customFormat="1" ht="21.75" customHeight="1">
      <c r="B10" s="343" t="s">
        <v>17</v>
      </c>
      <c r="C10" s="344">
        <v>58269</v>
      </c>
      <c r="D10" s="344">
        <v>51648</v>
      </c>
      <c r="E10" s="344">
        <v>59718</v>
      </c>
      <c r="F10" s="344">
        <v>62030</v>
      </c>
      <c r="G10" s="344">
        <v>61095</v>
      </c>
      <c r="H10" s="344">
        <v>29977</v>
      </c>
      <c r="I10" s="344">
        <v>37245</v>
      </c>
      <c r="J10" s="185">
        <v>43973</v>
      </c>
      <c r="K10" s="280">
        <v>37142</v>
      </c>
      <c r="L10" s="211">
        <v>39952</v>
      </c>
    </row>
    <row r="11" spans="1:13" s="30" customFormat="1" ht="21.75" customHeight="1">
      <c r="B11" s="345" t="s">
        <v>18</v>
      </c>
      <c r="C11" s="117">
        <v>24572</v>
      </c>
      <c r="D11" s="117">
        <v>18431</v>
      </c>
      <c r="E11" s="117">
        <v>13213</v>
      </c>
      <c r="F11" s="117">
        <v>14995</v>
      </c>
      <c r="G11" s="117">
        <v>13715</v>
      </c>
      <c r="H11" s="128">
        <v>9597</v>
      </c>
      <c r="I11" s="128">
        <v>4632</v>
      </c>
      <c r="J11" s="346">
        <v>4308</v>
      </c>
      <c r="K11" s="249">
        <v>5994</v>
      </c>
      <c r="L11" s="311">
        <v>4924</v>
      </c>
    </row>
    <row r="12" spans="1:13" s="30" customFormat="1" ht="21.75" customHeight="1">
      <c r="B12" s="347" t="s">
        <v>19</v>
      </c>
      <c r="C12" s="118">
        <v>4543</v>
      </c>
      <c r="D12" s="118">
        <v>3653</v>
      </c>
      <c r="E12" s="118">
        <v>6816</v>
      </c>
      <c r="F12" s="118">
        <v>6052</v>
      </c>
      <c r="G12" s="118">
        <v>5004</v>
      </c>
      <c r="H12" s="118">
        <v>8349</v>
      </c>
      <c r="I12" s="118">
        <v>5040</v>
      </c>
      <c r="J12" s="348">
        <v>4081</v>
      </c>
      <c r="K12" s="250">
        <v>4978</v>
      </c>
      <c r="L12" s="205">
        <v>2587</v>
      </c>
    </row>
    <row r="13" spans="1:13" s="30" customFormat="1" ht="21.75" customHeight="1">
      <c r="B13" s="347" t="s">
        <v>20</v>
      </c>
      <c r="C13" s="120">
        <v>5929</v>
      </c>
      <c r="D13" s="120">
        <v>10741</v>
      </c>
      <c r="E13" s="120">
        <v>19149</v>
      </c>
      <c r="F13" s="120">
        <v>23752</v>
      </c>
      <c r="G13" s="120">
        <v>28911</v>
      </c>
      <c r="H13" s="120">
        <v>2455</v>
      </c>
      <c r="I13" s="120">
        <v>9179</v>
      </c>
      <c r="J13" s="349">
        <v>19297</v>
      </c>
      <c r="K13" s="215">
        <v>12566</v>
      </c>
      <c r="L13" s="158">
        <v>15588</v>
      </c>
    </row>
    <row r="14" spans="1:13" s="30" customFormat="1" ht="21.75" customHeight="1">
      <c r="B14" s="347" t="s">
        <v>21</v>
      </c>
      <c r="C14" s="120">
        <v>6231</v>
      </c>
      <c r="D14" s="120">
        <v>2382</v>
      </c>
      <c r="E14" s="120">
        <v>2042</v>
      </c>
      <c r="F14" s="120">
        <v>1872</v>
      </c>
      <c r="G14" s="120">
        <v>61</v>
      </c>
      <c r="H14" s="120" t="s">
        <v>22</v>
      </c>
      <c r="I14" s="120" t="s">
        <v>22</v>
      </c>
      <c r="J14" s="349" t="s">
        <v>22</v>
      </c>
      <c r="K14" s="215" t="s">
        <v>22</v>
      </c>
      <c r="L14" s="158" t="s">
        <v>22</v>
      </c>
    </row>
    <row r="15" spans="1:13" s="30" customFormat="1" ht="21.75" customHeight="1">
      <c r="B15" s="347" t="s">
        <v>23</v>
      </c>
      <c r="C15" s="120" t="s">
        <v>22</v>
      </c>
      <c r="D15" s="120" t="s">
        <v>22</v>
      </c>
      <c r="E15" s="120" t="s">
        <v>22</v>
      </c>
      <c r="F15" s="120" t="s">
        <v>22</v>
      </c>
      <c r="G15" s="120" t="s">
        <v>22</v>
      </c>
      <c r="H15" s="120" t="s">
        <v>22</v>
      </c>
      <c r="I15" s="120">
        <v>3802</v>
      </c>
      <c r="J15" s="349" t="s">
        <v>22</v>
      </c>
      <c r="K15" s="215" t="s">
        <v>22</v>
      </c>
      <c r="L15" s="158" t="s">
        <v>22</v>
      </c>
    </row>
    <row r="16" spans="1:13" s="30" customFormat="1" ht="21.75" customHeight="1">
      <c r="B16" s="347" t="s">
        <v>24</v>
      </c>
      <c r="C16" s="120" t="s">
        <v>22</v>
      </c>
      <c r="D16" s="120" t="s">
        <v>22</v>
      </c>
      <c r="E16" s="120" t="s">
        <v>22</v>
      </c>
      <c r="F16" s="120" t="s">
        <v>22</v>
      </c>
      <c r="G16" s="120" t="s">
        <v>22</v>
      </c>
      <c r="H16" s="120" t="s">
        <v>22</v>
      </c>
      <c r="I16" s="120" t="s">
        <v>22</v>
      </c>
      <c r="J16" s="120" t="s">
        <v>22</v>
      </c>
      <c r="K16" s="120" t="s">
        <v>22</v>
      </c>
      <c r="L16" s="158">
        <v>5408</v>
      </c>
    </row>
    <row r="17" spans="2:13" s="30" customFormat="1" ht="21.75" customHeight="1">
      <c r="B17" s="347" t="s">
        <v>25</v>
      </c>
      <c r="C17" s="120">
        <v>16992</v>
      </c>
      <c r="D17" s="120">
        <v>16439</v>
      </c>
      <c r="E17" s="120">
        <v>18496</v>
      </c>
      <c r="F17" s="120">
        <v>15357</v>
      </c>
      <c r="G17" s="120">
        <v>13402</v>
      </c>
      <c r="H17" s="120">
        <v>9574</v>
      </c>
      <c r="I17" s="120">
        <v>14591</v>
      </c>
      <c r="J17" s="349">
        <v>16285</v>
      </c>
      <c r="K17" s="215">
        <v>13603</v>
      </c>
      <c r="L17" s="158">
        <v>11443</v>
      </c>
    </row>
    <row r="18" spans="2:13" s="30" customFormat="1" ht="21.75" customHeight="1">
      <c r="B18" s="343" t="s">
        <v>26</v>
      </c>
      <c r="C18" s="344">
        <v>-69757</v>
      </c>
      <c r="D18" s="344">
        <v>-59082</v>
      </c>
      <c r="E18" s="344">
        <v>-57147</v>
      </c>
      <c r="F18" s="344">
        <v>-50427</v>
      </c>
      <c r="G18" s="344">
        <v>-51979</v>
      </c>
      <c r="H18" s="344">
        <v>-48347</v>
      </c>
      <c r="I18" s="344">
        <v>-39672</v>
      </c>
      <c r="J18" s="185">
        <v>-36176</v>
      </c>
      <c r="K18" s="280">
        <v>-39436</v>
      </c>
      <c r="L18" s="211">
        <v>-38779</v>
      </c>
    </row>
    <row r="19" spans="2:13" s="30" customFormat="1" ht="21.75" customHeight="1">
      <c r="B19" s="350" t="s">
        <v>27</v>
      </c>
      <c r="C19" s="117">
        <v>-53590</v>
      </c>
      <c r="D19" s="117">
        <v>-45833</v>
      </c>
      <c r="E19" s="117">
        <v>-38571</v>
      </c>
      <c r="F19" s="117">
        <v>-38332</v>
      </c>
      <c r="G19" s="117">
        <v>-33101</v>
      </c>
      <c r="H19" s="117">
        <v>-29145</v>
      </c>
      <c r="I19" s="117">
        <v>-25808</v>
      </c>
      <c r="J19" s="351">
        <v>-23917</v>
      </c>
      <c r="K19" s="233">
        <v>-24212</v>
      </c>
      <c r="L19" s="165">
        <v>-21021</v>
      </c>
    </row>
    <row r="20" spans="2:13" s="30" customFormat="1" ht="21.75" customHeight="1">
      <c r="B20" s="347" t="s">
        <v>28</v>
      </c>
      <c r="C20" s="120">
        <v>-2085</v>
      </c>
      <c r="D20" s="120">
        <v>-2920</v>
      </c>
      <c r="E20" s="120">
        <v>-1572</v>
      </c>
      <c r="F20" s="120">
        <v>-89</v>
      </c>
      <c r="G20" s="120">
        <v>-183</v>
      </c>
      <c r="H20" s="120">
        <v>-306</v>
      </c>
      <c r="I20" s="120">
        <v>-178</v>
      </c>
      <c r="J20" s="349">
        <v>-18</v>
      </c>
      <c r="K20" s="215">
        <v>-5</v>
      </c>
      <c r="L20" s="158">
        <v>-4</v>
      </c>
    </row>
    <row r="21" spans="2:13" s="30" customFormat="1" ht="21.75" customHeight="1">
      <c r="B21" s="347" t="s">
        <v>29</v>
      </c>
      <c r="C21" s="120" t="s">
        <v>22</v>
      </c>
      <c r="D21" s="120" t="s">
        <v>22</v>
      </c>
      <c r="E21" s="120" t="s">
        <v>22</v>
      </c>
      <c r="F21" s="120" t="s">
        <v>22</v>
      </c>
      <c r="G21" s="120">
        <v>-5664</v>
      </c>
      <c r="H21" s="352">
        <v>-5243</v>
      </c>
      <c r="I21" s="120" t="s">
        <v>22</v>
      </c>
      <c r="J21" s="349">
        <v>-2848</v>
      </c>
      <c r="K21" s="215">
        <v>-145</v>
      </c>
      <c r="L21" s="158" t="s">
        <v>22</v>
      </c>
    </row>
    <row r="22" spans="2:13" s="30" customFormat="1" ht="21.75" customHeight="1">
      <c r="B22" s="347" t="s">
        <v>30</v>
      </c>
      <c r="C22" s="120" t="s">
        <v>22</v>
      </c>
      <c r="D22" s="120" t="s">
        <v>22</v>
      </c>
      <c r="E22" s="120" t="s">
        <v>22</v>
      </c>
      <c r="F22" s="120" t="s">
        <v>22</v>
      </c>
      <c r="G22" s="120" t="s">
        <v>22</v>
      </c>
      <c r="H22" s="120" t="s">
        <v>22</v>
      </c>
      <c r="I22" s="120" t="s">
        <v>22</v>
      </c>
      <c r="J22" s="120" t="s">
        <v>22</v>
      </c>
      <c r="K22" s="215">
        <v>-3307</v>
      </c>
      <c r="L22" s="158">
        <v>-10568</v>
      </c>
    </row>
    <row r="23" spans="2:13" s="30" customFormat="1" ht="21.75" customHeight="1">
      <c r="B23" s="353" t="s">
        <v>25</v>
      </c>
      <c r="C23" s="354">
        <v>-14081</v>
      </c>
      <c r="D23" s="354">
        <v>-10328</v>
      </c>
      <c r="E23" s="354">
        <v>-17003</v>
      </c>
      <c r="F23" s="354">
        <v>-12005</v>
      </c>
      <c r="G23" s="354">
        <v>-13030</v>
      </c>
      <c r="H23" s="354">
        <v>-13651</v>
      </c>
      <c r="I23" s="354">
        <v>-13685</v>
      </c>
      <c r="J23" s="355">
        <v>-9392</v>
      </c>
      <c r="K23" s="281">
        <v>-11765</v>
      </c>
      <c r="L23" s="212">
        <v>-7185</v>
      </c>
    </row>
    <row r="24" spans="2:13" s="38" customFormat="1" ht="21.75" customHeight="1">
      <c r="B24" s="315" t="s">
        <v>31</v>
      </c>
      <c r="C24" s="338">
        <v>48461</v>
      </c>
      <c r="D24" s="338">
        <v>58088</v>
      </c>
      <c r="E24" s="338">
        <v>78773</v>
      </c>
      <c r="F24" s="338">
        <v>89535</v>
      </c>
      <c r="G24" s="338">
        <v>101480</v>
      </c>
      <c r="H24" s="338">
        <v>33636</v>
      </c>
      <c r="I24" s="338">
        <v>13702</v>
      </c>
      <c r="J24" s="339">
        <v>45316</v>
      </c>
      <c r="K24" s="278">
        <v>62228</v>
      </c>
      <c r="L24" s="209">
        <v>34478</v>
      </c>
      <c r="M24" s="37"/>
    </row>
    <row r="25" spans="2:13" s="38" customFormat="1" ht="21.75" customHeight="1">
      <c r="B25" s="356" t="s">
        <v>32</v>
      </c>
      <c r="C25" s="357">
        <v>-90563</v>
      </c>
      <c r="D25" s="357">
        <v>-438167</v>
      </c>
      <c r="E25" s="357">
        <v>-9358</v>
      </c>
      <c r="F25" s="357">
        <v>-1449</v>
      </c>
      <c r="G25" s="357">
        <v>-13135</v>
      </c>
      <c r="H25" s="357">
        <v>3434</v>
      </c>
      <c r="I25" s="357">
        <v>5192</v>
      </c>
      <c r="J25" s="358">
        <v>-6004</v>
      </c>
      <c r="K25" s="359">
        <v>-775</v>
      </c>
      <c r="L25" s="360">
        <v>-2759</v>
      </c>
      <c r="M25" s="37"/>
    </row>
    <row r="26" spans="2:13" s="38" customFormat="1" ht="21.75" customHeight="1">
      <c r="B26" s="361" t="s">
        <v>33</v>
      </c>
      <c r="C26" s="338">
        <v>-42101</v>
      </c>
      <c r="D26" s="338">
        <v>-380079</v>
      </c>
      <c r="E26" s="338">
        <v>69414</v>
      </c>
      <c r="F26" s="338">
        <v>88085</v>
      </c>
      <c r="G26" s="338">
        <v>88344</v>
      </c>
      <c r="H26" s="338">
        <v>37070</v>
      </c>
      <c r="I26" s="338">
        <v>18894</v>
      </c>
      <c r="J26" s="339">
        <v>39312</v>
      </c>
      <c r="K26" s="278">
        <v>61454</v>
      </c>
      <c r="L26" s="209">
        <v>31719</v>
      </c>
      <c r="M26" s="37"/>
    </row>
    <row r="27" spans="2:13" s="38" customFormat="1" ht="21.75" customHeight="1">
      <c r="B27" s="340" t="s">
        <v>34</v>
      </c>
      <c r="C27" s="362">
        <v>-12282</v>
      </c>
      <c r="D27" s="362">
        <v>-11331</v>
      </c>
      <c r="E27" s="362">
        <v>-16484</v>
      </c>
      <c r="F27" s="362">
        <v>-18841</v>
      </c>
      <c r="G27" s="362">
        <v>-20118</v>
      </c>
      <c r="H27" s="362">
        <v>-19229</v>
      </c>
      <c r="I27" s="362">
        <v>-8562</v>
      </c>
      <c r="J27" s="208">
        <v>-11400</v>
      </c>
      <c r="K27" s="282">
        <v>-18482</v>
      </c>
      <c r="L27" s="213">
        <v>-11441</v>
      </c>
      <c r="M27" s="37"/>
    </row>
    <row r="28" spans="2:13" s="30" customFormat="1" ht="21.75" customHeight="1">
      <c r="B28" s="363" t="s">
        <v>35</v>
      </c>
      <c r="C28" s="362">
        <v>23058</v>
      </c>
      <c r="D28" s="362">
        <v>-18287</v>
      </c>
      <c r="E28" s="362">
        <v>-5840</v>
      </c>
      <c r="F28" s="362">
        <v>-4971</v>
      </c>
      <c r="G28" s="362">
        <v>-2062</v>
      </c>
      <c r="H28" s="362">
        <v>2490</v>
      </c>
      <c r="I28" s="362">
        <v>294</v>
      </c>
      <c r="J28" s="208">
        <v>-9103</v>
      </c>
      <c r="K28" s="282">
        <v>-43821</v>
      </c>
      <c r="L28" s="213">
        <v>-2012</v>
      </c>
      <c r="M28" s="39"/>
    </row>
    <row r="29" spans="2:13" s="30" customFormat="1" ht="21.75" customHeight="1">
      <c r="B29" s="364" t="s">
        <v>36</v>
      </c>
      <c r="C29" s="365" t="s">
        <v>37</v>
      </c>
      <c r="D29" s="365" t="s">
        <v>37</v>
      </c>
      <c r="E29" s="365" t="s">
        <v>37</v>
      </c>
      <c r="F29" s="365" t="s">
        <v>37</v>
      </c>
      <c r="G29" s="365" t="s">
        <v>37</v>
      </c>
      <c r="H29" s="365" t="s">
        <v>37</v>
      </c>
      <c r="I29" s="365" t="s">
        <v>37</v>
      </c>
      <c r="J29" s="366">
        <v>18808</v>
      </c>
      <c r="K29" s="367">
        <v>-850</v>
      </c>
      <c r="L29" s="368">
        <v>18265</v>
      </c>
      <c r="M29" s="39"/>
    </row>
    <row r="30" spans="2:13" s="30" customFormat="1" ht="21.75" customHeight="1">
      <c r="B30" s="363" t="s">
        <v>38</v>
      </c>
      <c r="C30" s="362">
        <v>-2282</v>
      </c>
      <c r="D30" s="362">
        <v>-2778</v>
      </c>
      <c r="E30" s="362">
        <v>-3383</v>
      </c>
      <c r="F30" s="362">
        <v>-5506</v>
      </c>
      <c r="G30" s="362">
        <v>-3469</v>
      </c>
      <c r="H30" s="362">
        <v>-1330</v>
      </c>
      <c r="I30" s="362">
        <v>-1832</v>
      </c>
      <c r="J30" s="208">
        <v>-2826</v>
      </c>
      <c r="K30" s="282">
        <v>-2799</v>
      </c>
      <c r="L30" s="213">
        <v>-4002</v>
      </c>
    </row>
    <row r="31" spans="2:13" s="41" customFormat="1" ht="21.75" customHeight="1" thickBot="1">
      <c r="B31" s="369" t="s">
        <v>39</v>
      </c>
      <c r="C31" s="370">
        <v>-33609</v>
      </c>
      <c r="D31" s="370">
        <v>-412475</v>
      </c>
      <c r="E31" s="370">
        <v>43706</v>
      </c>
      <c r="F31" s="370">
        <v>58766</v>
      </c>
      <c r="G31" s="370">
        <v>62693</v>
      </c>
      <c r="H31" s="370">
        <v>19001</v>
      </c>
      <c r="I31" s="370">
        <v>8794</v>
      </c>
      <c r="J31" s="371">
        <v>15981</v>
      </c>
      <c r="K31" s="372">
        <v>-3649</v>
      </c>
      <c r="L31" s="373">
        <v>14263</v>
      </c>
      <c r="M31" s="40"/>
    </row>
    <row r="32" spans="2:13" s="31" customFormat="1" ht="11.25" customHeight="1" thickTop="1">
      <c r="B32" s="84"/>
      <c r="C32" s="374"/>
      <c r="D32" s="374"/>
      <c r="E32" s="374"/>
      <c r="F32" s="374"/>
      <c r="G32" s="374"/>
      <c r="H32" s="374"/>
      <c r="I32" s="374"/>
      <c r="J32" s="42"/>
      <c r="K32" s="283"/>
      <c r="L32" s="214"/>
    </row>
    <row r="33" spans="1:12" s="31" customFormat="1" ht="18">
      <c r="B33" s="84"/>
      <c r="C33" s="374"/>
      <c r="D33" s="374"/>
      <c r="E33" s="374"/>
      <c r="F33" s="374"/>
      <c r="G33" s="374"/>
      <c r="H33" s="374"/>
      <c r="I33" s="375"/>
      <c r="J33" s="376"/>
      <c r="K33" s="377"/>
      <c r="L33" s="378" t="s">
        <v>40</v>
      </c>
    </row>
    <row r="34" spans="1:12" s="41" customFormat="1" ht="21.75" customHeight="1">
      <c r="B34" s="379" t="s">
        <v>41</v>
      </c>
      <c r="C34" s="338">
        <v>419</v>
      </c>
      <c r="D34" s="338">
        <v>514</v>
      </c>
      <c r="E34" s="338">
        <v>785</v>
      </c>
      <c r="F34" s="338">
        <v>898</v>
      </c>
      <c r="G34" s="338">
        <v>1107</v>
      </c>
      <c r="H34" s="338">
        <v>483</v>
      </c>
      <c r="I34" s="338">
        <v>144</v>
      </c>
      <c r="J34" s="339">
        <v>419</v>
      </c>
      <c r="K34" s="278">
        <v>650</v>
      </c>
      <c r="L34" s="209">
        <v>354</v>
      </c>
    </row>
    <row r="35" spans="1:12" s="30" customFormat="1" ht="39" customHeight="1">
      <c r="B35" s="703" t="s">
        <v>42</v>
      </c>
      <c r="C35" s="42"/>
      <c r="D35" s="42"/>
      <c r="E35" s="42"/>
      <c r="F35" s="42"/>
      <c r="G35" s="42"/>
      <c r="H35" s="42"/>
      <c r="I35" s="42"/>
      <c r="J35" s="42"/>
      <c r="K35" s="42"/>
      <c r="L35" s="42"/>
    </row>
    <row r="36" spans="1:12" ht="39" customHeight="1">
      <c r="B36" s="702" t="s">
        <v>43</v>
      </c>
      <c r="C36" s="380"/>
      <c r="D36" s="380"/>
      <c r="E36" s="380"/>
      <c r="F36" s="380"/>
      <c r="G36" s="44"/>
      <c r="H36" s="44"/>
      <c r="I36" s="44"/>
      <c r="J36" s="44"/>
      <c r="K36" s="44"/>
      <c r="L36" s="44"/>
    </row>
    <row r="37" spans="1:12">
      <c r="B37" s="45"/>
      <c r="C37" s="46"/>
      <c r="D37" s="46"/>
      <c r="F37" s="46"/>
      <c r="G37" s="46"/>
      <c r="H37" s="46"/>
      <c r="I37" s="46"/>
      <c r="J37" s="46"/>
      <c r="K37" s="46"/>
      <c r="L37" s="46"/>
    </row>
    <row r="38" spans="1:12">
      <c r="B38" s="45"/>
      <c r="C38" s="46"/>
      <c r="D38" s="46"/>
      <c r="F38" s="46"/>
      <c r="G38" s="46"/>
      <c r="H38" s="46"/>
      <c r="I38" s="46"/>
      <c r="J38" s="46"/>
      <c r="K38" s="46"/>
      <c r="L38" s="46"/>
    </row>
    <row r="39" spans="1:12" ht="22.5" customHeight="1">
      <c r="A39" s="83" t="s">
        <v>44</v>
      </c>
      <c r="B39" s="50"/>
      <c r="D39" s="337"/>
      <c r="E39" s="337"/>
      <c r="F39" s="337" t="s">
        <v>1</v>
      </c>
      <c r="G39" s="8"/>
      <c r="H39" s="8"/>
      <c r="I39" s="8"/>
      <c r="J39" s="8"/>
      <c r="K39" s="8"/>
      <c r="L39" s="8"/>
    </row>
    <row r="40" spans="1:12" ht="5.25" customHeight="1">
      <c r="B40" s="35"/>
      <c r="F40" s="8"/>
    </row>
    <row r="41" spans="1:12" s="36" customFormat="1" ht="20.25" customHeight="1">
      <c r="B41" s="1389"/>
      <c r="C41" s="1391" t="s">
        <v>45</v>
      </c>
      <c r="D41" s="1393" t="s">
        <v>46</v>
      </c>
      <c r="E41" s="1385" t="s">
        <v>47</v>
      </c>
      <c r="F41" s="1387" t="s">
        <v>11</v>
      </c>
    </row>
    <row r="42" spans="1:12" s="36" customFormat="1" ht="20.25" customHeight="1">
      <c r="B42" s="1390"/>
      <c r="C42" s="1392"/>
      <c r="D42" s="1394"/>
      <c r="E42" s="1395"/>
      <c r="F42" s="1396"/>
    </row>
    <row r="43" spans="1:12" s="38" customFormat="1" ht="21.75" customHeight="1">
      <c r="B43" s="315" t="s">
        <v>36</v>
      </c>
      <c r="C43" s="381">
        <v>10626</v>
      </c>
      <c r="D43" s="339">
        <v>18808</v>
      </c>
      <c r="E43" s="278">
        <v>-850</v>
      </c>
      <c r="F43" s="209">
        <v>18265</v>
      </c>
    </row>
    <row r="44" spans="1:12" s="30" customFormat="1" ht="21.75" customHeight="1">
      <c r="B44" s="343" t="s">
        <v>48</v>
      </c>
      <c r="C44" s="382">
        <v>29563</v>
      </c>
      <c r="D44" s="185">
        <v>-35462</v>
      </c>
      <c r="E44" s="280">
        <v>-16772</v>
      </c>
      <c r="F44" s="211">
        <v>38585</v>
      </c>
    </row>
    <row r="45" spans="1:12" s="30" customFormat="1" ht="21.75" customHeight="1">
      <c r="B45" s="383" t="s">
        <v>49</v>
      </c>
      <c r="C45" s="117">
        <v>3786</v>
      </c>
      <c r="D45" s="346">
        <v>-1557</v>
      </c>
      <c r="E45" s="249">
        <v>-2802</v>
      </c>
      <c r="F45" s="311">
        <v>5216</v>
      </c>
    </row>
    <row r="46" spans="1:12" s="30" customFormat="1" ht="21.75" customHeight="1">
      <c r="B46" s="324" t="s">
        <v>50</v>
      </c>
      <c r="C46" s="120">
        <v>641</v>
      </c>
      <c r="D46" s="348">
        <v>1165</v>
      </c>
      <c r="E46" s="250">
        <v>-1899</v>
      </c>
      <c r="F46" s="205">
        <v>1277</v>
      </c>
    </row>
    <row r="47" spans="1:12" s="30" customFormat="1" ht="21.75" customHeight="1">
      <c r="B47" s="324" t="s">
        <v>51</v>
      </c>
      <c r="C47" s="120" t="s">
        <v>22</v>
      </c>
      <c r="D47" s="348" t="s">
        <v>22</v>
      </c>
      <c r="E47" s="250">
        <v>77</v>
      </c>
      <c r="F47" s="205" t="s">
        <v>22</v>
      </c>
    </row>
    <row r="48" spans="1:12" s="30" customFormat="1" ht="21.75" customHeight="1">
      <c r="B48" s="324" t="s">
        <v>52</v>
      </c>
      <c r="C48" s="120">
        <v>14217</v>
      </c>
      <c r="D48" s="349">
        <v>-26545</v>
      </c>
      <c r="E48" s="215">
        <v>-1302</v>
      </c>
      <c r="F48" s="158">
        <v>20417</v>
      </c>
    </row>
    <row r="49" spans="1:13" s="30" customFormat="1" ht="21.75" customHeight="1">
      <c r="B49" s="324" t="s">
        <v>53</v>
      </c>
      <c r="C49" s="120">
        <v>63</v>
      </c>
      <c r="D49" s="349">
        <v>129</v>
      </c>
      <c r="E49" s="215">
        <v>-184</v>
      </c>
      <c r="F49" s="158">
        <v>-201</v>
      </c>
    </row>
    <row r="50" spans="1:13" s="30" customFormat="1" ht="21.75" customHeight="1">
      <c r="B50" s="384" t="s">
        <v>54</v>
      </c>
      <c r="C50" s="120">
        <v>10854</v>
      </c>
      <c r="D50" s="385">
        <v>-8654</v>
      </c>
      <c r="E50" s="284">
        <v>-10660</v>
      </c>
      <c r="F50" s="217">
        <v>11875</v>
      </c>
    </row>
    <row r="51" spans="1:13" s="30" customFormat="1" ht="21.75" customHeight="1">
      <c r="B51" s="316" t="s">
        <v>55</v>
      </c>
      <c r="C51" s="382">
        <v>40189</v>
      </c>
      <c r="D51" s="216">
        <v>-16653</v>
      </c>
      <c r="E51" s="216">
        <v>-17622</v>
      </c>
      <c r="F51" s="184">
        <v>56851</v>
      </c>
    </row>
    <row r="52" spans="1:13" s="30" customFormat="1" ht="21.75" customHeight="1">
      <c r="B52" s="350" t="s">
        <v>56</v>
      </c>
      <c r="C52" s="117"/>
      <c r="D52" s="351"/>
      <c r="E52" s="233"/>
      <c r="F52" s="165"/>
    </row>
    <row r="53" spans="1:13" s="30" customFormat="1" ht="21.75" customHeight="1">
      <c r="B53" s="347" t="s">
        <v>57</v>
      </c>
      <c r="C53" s="120">
        <v>37869</v>
      </c>
      <c r="D53" s="349">
        <v>-18317</v>
      </c>
      <c r="E53" s="215">
        <v>-20212</v>
      </c>
      <c r="F53" s="158">
        <v>49939</v>
      </c>
    </row>
    <row r="54" spans="1:13" s="30" customFormat="1" ht="21.75" customHeight="1" thickBot="1">
      <c r="B54" s="386" t="s">
        <v>58</v>
      </c>
      <c r="C54" s="387">
        <v>2319</v>
      </c>
      <c r="D54" s="388">
        <v>1663</v>
      </c>
      <c r="E54" s="285">
        <v>2589</v>
      </c>
      <c r="F54" s="207">
        <v>6911</v>
      </c>
    </row>
    <row r="55" spans="1:13" s="41" customFormat="1" ht="21.75" customHeight="1" thickTop="1">
      <c r="B55" s="389"/>
      <c r="C55" s="185"/>
      <c r="D55" s="185"/>
      <c r="E55" s="185"/>
      <c r="F55" s="185"/>
      <c r="G55" s="185"/>
      <c r="H55" s="185"/>
      <c r="I55" s="185"/>
      <c r="J55" s="185"/>
      <c r="K55" s="185"/>
      <c r="L55" s="185"/>
    </row>
    <row r="56" spans="1:13" s="41" customFormat="1" ht="21.75" customHeight="1">
      <c r="B56" s="389"/>
      <c r="C56" s="185"/>
      <c r="D56" s="185"/>
      <c r="E56" s="185"/>
      <c r="F56" s="185"/>
      <c r="G56" s="185"/>
      <c r="H56" s="185"/>
      <c r="I56" s="185"/>
      <c r="J56" s="185"/>
      <c r="K56" s="185"/>
      <c r="L56" s="185"/>
    </row>
    <row r="57" spans="1:13" s="41" customFormat="1" ht="21.75" customHeight="1">
      <c r="B57" s="389"/>
      <c r="C57" s="185"/>
      <c r="D57" s="185"/>
      <c r="E57" s="185"/>
      <c r="F57" s="185"/>
      <c r="G57" s="185"/>
      <c r="H57" s="185"/>
      <c r="I57" s="185"/>
      <c r="J57" s="185"/>
      <c r="K57" s="185"/>
      <c r="L57" s="185"/>
    </row>
    <row r="58" spans="1:13" s="393" customFormat="1" ht="22.5" customHeight="1">
      <c r="A58" s="83" t="s">
        <v>59</v>
      </c>
      <c r="B58" s="50"/>
      <c r="C58" s="390"/>
      <c r="D58" s="390"/>
      <c r="E58" s="43"/>
      <c r="F58" s="390"/>
      <c r="G58" s="43"/>
      <c r="H58" s="391"/>
      <c r="I58" s="337"/>
      <c r="J58" s="337"/>
      <c r="K58" s="337"/>
      <c r="L58" s="337" t="s">
        <v>1</v>
      </c>
      <c r="M58" s="392"/>
    </row>
    <row r="59" spans="1:13" s="36" customFormat="1" ht="20.25" customHeight="1">
      <c r="B59" s="1389"/>
      <c r="C59" s="1391" t="s">
        <v>2</v>
      </c>
      <c r="D59" s="1391" t="s">
        <v>3</v>
      </c>
      <c r="E59" s="1391" t="s">
        <v>4</v>
      </c>
      <c r="F59" s="1391" t="s">
        <v>5</v>
      </c>
      <c r="G59" s="1391" t="s">
        <v>6</v>
      </c>
      <c r="H59" s="1391" t="s">
        <v>7</v>
      </c>
      <c r="I59" s="1391" t="s">
        <v>8</v>
      </c>
      <c r="J59" s="1391" t="s">
        <v>9</v>
      </c>
      <c r="K59" s="1385" t="s">
        <v>10</v>
      </c>
      <c r="L59" s="1387" t="s">
        <v>11</v>
      </c>
    </row>
    <row r="60" spans="1:13" s="36" customFormat="1" ht="20.25" customHeight="1">
      <c r="B60" s="1390"/>
      <c r="C60" s="1392"/>
      <c r="D60" s="1392"/>
      <c r="E60" s="1392"/>
      <c r="F60" s="1392"/>
      <c r="G60" s="1392"/>
      <c r="H60" s="1392"/>
      <c r="I60" s="1392"/>
      <c r="J60" s="1392"/>
      <c r="K60" s="1386"/>
      <c r="L60" s="1388"/>
    </row>
    <row r="61" spans="1:13" s="38" customFormat="1" ht="21.75" customHeight="1">
      <c r="B61" s="343" t="s">
        <v>60</v>
      </c>
      <c r="C61" s="344">
        <v>22173</v>
      </c>
      <c r="D61" s="344">
        <v>15301</v>
      </c>
      <c r="E61" s="344">
        <v>20025</v>
      </c>
      <c r="F61" s="344">
        <v>30562</v>
      </c>
      <c r="G61" s="344">
        <v>15827</v>
      </c>
      <c r="H61" s="344">
        <v>41125</v>
      </c>
      <c r="I61" s="344">
        <v>41185</v>
      </c>
      <c r="J61" s="185">
        <v>19078</v>
      </c>
      <c r="K61" s="216">
        <v>14239</v>
      </c>
      <c r="L61" s="184">
        <v>13739</v>
      </c>
      <c r="M61" s="37"/>
    </row>
    <row r="62" spans="1:13" s="38" customFormat="1" ht="21.75" customHeight="1">
      <c r="B62" s="350" t="s">
        <v>61</v>
      </c>
      <c r="C62" s="117">
        <v>681</v>
      </c>
      <c r="D62" s="117">
        <v>2617</v>
      </c>
      <c r="E62" s="117">
        <v>3962</v>
      </c>
      <c r="F62" s="117">
        <v>11596</v>
      </c>
      <c r="G62" s="117">
        <v>1187</v>
      </c>
      <c r="H62" s="117">
        <v>6806</v>
      </c>
      <c r="I62" s="117">
        <v>1439</v>
      </c>
      <c r="J62" s="351">
        <v>4870</v>
      </c>
      <c r="K62" s="233">
        <v>3217</v>
      </c>
      <c r="L62" s="165">
        <v>3402</v>
      </c>
      <c r="M62" s="37"/>
    </row>
    <row r="63" spans="1:13" s="38" customFormat="1" ht="21.75" customHeight="1">
      <c r="B63" s="347" t="s">
        <v>62</v>
      </c>
      <c r="C63" s="120" t="s">
        <v>22</v>
      </c>
      <c r="D63" s="120" t="s">
        <v>22</v>
      </c>
      <c r="E63" s="120" t="s">
        <v>22</v>
      </c>
      <c r="F63" s="120" t="s">
        <v>22</v>
      </c>
      <c r="G63" s="120" t="s">
        <v>22</v>
      </c>
      <c r="H63" s="120" t="s">
        <v>22</v>
      </c>
      <c r="I63" s="120" t="s">
        <v>22</v>
      </c>
      <c r="J63" s="351">
        <v>449</v>
      </c>
      <c r="K63" s="233" t="s">
        <v>22</v>
      </c>
      <c r="L63" s="158" t="s">
        <v>22</v>
      </c>
      <c r="M63" s="37"/>
    </row>
    <row r="64" spans="1:13" s="38" customFormat="1" ht="21.75" customHeight="1">
      <c r="B64" s="347" t="s">
        <v>21</v>
      </c>
      <c r="C64" s="120">
        <v>21492</v>
      </c>
      <c r="D64" s="120">
        <v>8772</v>
      </c>
      <c r="E64" s="120">
        <v>9522</v>
      </c>
      <c r="F64" s="120">
        <v>12952</v>
      </c>
      <c r="G64" s="120">
        <v>9605</v>
      </c>
      <c r="H64" s="120">
        <v>30764</v>
      </c>
      <c r="I64" s="120">
        <v>33214</v>
      </c>
      <c r="J64" s="349">
        <v>1575</v>
      </c>
      <c r="K64" s="215">
        <v>9039</v>
      </c>
      <c r="L64" s="158">
        <v>6802</v>
      </c>
      <c r="M64" s="37"/>
    </row>
    <row r="65" spans="2:13" s="38" customFormat="1" ht="21.75" customHeight="1">
      <c r="B65" s="347" t="s">
        <v>63</v>
      </c>
      <c r="C65" s="120" t="s">
        <v>22</v>
      </c>
      <c r="D65" s="120" t="s">
        <v>22</v>
      </c>
      <c r="E65" s="120">
        <v>12</v>
      </c>
      <c r="F65" s="120">
        <v>188</v>
      </c>
      <c r="G65" s="120">
        <v>166</v>
      </c>
      <c r="H65" s="120">
        <v>0</v>
      </c>
      <c r="I65" s="120">
        <v>430</v>
      </c>
      <c r="J65" s="349">
        <v>6</v>
      </c>
      <c r="K65" s="215">
        <v>556</v>
      </c>
      <c r="L65" s="158">
        <v>3497</v>
      </c>
      <c r="M65" s="37"/>
    </row>
    <row r="66" spans="2:13" s="38" customFormat="1" ht="21.75" customHeight="1">
      <c r="B66" s="347" t="s">
        <v>64</v>
      </c>
      <c r="C66" s="120" t="s">
        <v>22</v>
      </c>
      <c r="D66" s="120">
        <v>1043</v>
      </c>
      <c r="E66" s="120" t="s">
        <v>22</v>
      </c>
      <c r="F66" s="120">
        <v>227</v>
      </c>
      <c r="G66" s="120">
        <v>121</v>
      </c>
      <c r="H66" s="120">
        <v>28</v>
      </c>
      <c r="I66" s="120">
        <v>92</v>
      </c>
      <c r="J66" s="349">
        <v>135</v>
      </c>
      <c r="K66" s="215">
        <v>24</v>
      </c>
      <c r="L66" s="158">
        <v>5</v>
      </c>
      <c r="M66" s="37"/>
    </row>
    <row r="67" spans="2:13" s="38" customFormat="1" ht="21.75" customHeight="1">
      <c r="B67" s="347" t="s">
        <v>65</v>
      </c>
      <c r="C67" s="120" t="s">
        <v>22</v>
      </c>
      <c r="D67" s="120" t="s">
        <v>22</v>
      </c>
      <c r="E67" s="120" t="s">
        <v>22</v>
      </c>
      <c r="F67" s="120" t="s">
        <v>22</v>
      </c>
      <c r="G67" s="120" t="s">
        <v>22</v>
      </c>
      <c r="H67" s="120" t="s">
        <v>22</v>
      </c>
      <c r="I67" s="120" t="s">
        <v>22</v>
      </c>
      <c r="J67" s="349">
        <v>404</v>
      </c>
      <c r="K67" s="215">
        <v>1207</v>
      </c>
      <c r="L67" s="158">
        <v>31</v>
      </c>
      <c r="M67" s="37"/>
    </row>
    <row r="68" spans="2:13" s="38" customFormat="1" ht="21.75" customHeight="1">
      <c r="B68" s="347" t="s">
        <v>66</v>
      </c>
      <c r="C68" s="120" t="s">
        <v>22</v>
      </c>
      <c r="D68" s="120" t="s">
        <v>22</v>
      </c>
      <c r="E68" s="120" t="s">
        <v>22</v>
      </c>
      <c r="F68" s="120" t="s">
        <v>22</v>
      </c>
      <c r="G68" s="120" t="s">
        <v>22</v>
      </c>
      <c r="H68" s="120" t="s">
        <v>22</v>
      </c>
      <c r="I68" s="120" t="s">
        <v>22</v>
      </c>
      <c r="J68" s="349">
        <v>10307</v>
      </c>
      <c r="K68" s="215">
        <v>194</v>
      </c>
      <c r="L68" s="158" t="s">
        <v>22</v>
      </c>
      <c r="M68" s="37"/>
    </row>
    <row r="69" spans="2:13" s="38" customFormat="1" ht="21.75" customHeight="1">
      <c r="B69" s="347" t="s">
        <v>67</v>
      </c>
      <c r="C69" s="120" t="s">
        <v>22</v>
      </c>
      <c r="D69" s="120" t="s">
        <v>22</v>
      </c>
      <c r="E69" s="120">
        <v>5797</v>
      </c>
      <c r="F69" s="120">
        <v>5259</v>
      </c>
      <c r="G69" s="120">
        <v>4540</v>
      </c>
      <c r="H69" s="120">
        <v>2245</v>
      </c>
      <c r="I69" s="120">
        <v>3248</v>
      </c>
      <c r="J69" s="349">
        <v>1272</v>
      </c>
      <c r="K69" s="215" t="s">
        <v>22</v>
      </c>
      <c r="L69" s="158" t="s">
        <v>22</v>
      </c>
      <c r="M69" s="37"/>
    </row>
    <row r="70" spans="2:13" s="38" customFormat="1" ht="21.75" customHeight="1">
      <c r="B70" s="347" t="s">
        <v>68</v>
      </c>
      <c r="C70" s="120" t="s">
        <v>22</v>
      </c>
      <c r="D70" s="120" t="s">
        <v>22</v>
      </c>
      <c r="E70" s="120">
        <v>617</v>
      </c>
      <c r="F70" s="120">
        <v>30</v>
      </c>
      <c r="G70" s="120">
        <v>29</v>
      </c>
      <c r="H70" s="120" t="s">
        <v>22</v>
      </c>
      <c r="I70" s="120" t="s">
        <v>22</v>
      </c>
      <c r="J70" s="349" t="s">
        <v>22</v>
      </c>
      <c r="K70" s="215" t="s">
        <v>22</v>
      </c>
      <c r="L70" s="158" t="s">
        <v>22</v>
      </c>
      <c r="M70" s="37"/>
    </row>
    <row r="71" spans="2:13" s="38" customFormat="1" ht="21.75" customHeight="1">
      <c r="B71" s="347" t="s">
        <v>69</v>
      </c>
      <c r="C71" s="120" t="s">
        <v>22</v>
      </c>
      <c r="D71" s="120" t="s">
        <v>22</v>
      </c>
      <c r="E71" s="120">
        <v>112</v>
      </c>
      <c r="F71" s="120">
        <v>308</v>
      </c>
      <c r="G71" s="120">
        <v>177</v>
      </c>
      <c r="H71" s="120">
        <v>110</v>
      </c>
      <c r="I71" s="120">
        <v>6</v>
      </c>
      <c r="J71" s="349">
        <v>56</v>
      </c>
      <c r="K71" s="215" t="s">
        <v>22</v>
      </c>
      <c r="L71" s="158" t="s">
        <v>22</v>
      </c>
      <c r="M71" s="37"/>
    </row>
    <row r="72" spans="2:13" s="38" customFormat="1" ht="21.75" customHeight="1">
      <c r="B72" s="347" t="s">
        <v>70</v>
      </c>
      <c r="C72" s="120" t="s">
        <v>22</v>
      </c>
      <c r="D72" s="120" t="s">
        <v>22</v>
      </c>
      <c r="E72" s="120" t="s">
        <v>22</v>
      </c>
      <c r="F72" s="120" t="s">
        <v>22</v>
      </c>
      <c r="G72" s="120" t="s">
        <v>22</v>
      </c>
      <c r="H72" s="120">
        <v>1169</v>
      </c>
      <c r="I72" s="120" t="s">
        <v>22</v>
      </c>
      <c r="J72" s="349" t="s">
        <v>22</v>
      </c>
      <c r="K72" s="215" t="s">
        <v>22</v>
      </c>
      <c r="L72" s="158" t="s">
        <v>22</v>
      </c>
      <c r="M72" s="37"/>
    </row>
    <row r="73" spans="2:13" s="38" customFormat="1" ht="21.75" customHeight="1">
      <c r="B73" s="347" t="s">
        <v>71</v>
      </c>
      <c r="C73" s="120" t="s">
        <v>22</v>
      </c>
      <c r="D73" s="120" t="s">
        <v>22</v>
      </c>
      <c r="E73" s="120" t="s">
        <v>22</v>
      </c>
      <c r="F73" s="120" t="s">
        <v>22</v>
      </c>
      <c r="G73" s="120" t="s">
        <v>22</v>
      </c>
      <c r="H73" s="120" t="s">
        <v>22</v>
      </c>
      <c r="I73" s="120">
        <v>2753</v>
      </c>
      <c r="J73" s="349" t="s">
        <v>22</v>
      </c>
      <c r="K73" s="215" t="s">
        <v>22</v>
      </c>
      <c r="L73" s="158" t="s">
        <v>22</v>
      </c>
      <c r="M73" s="37"/>
    </row>
    <row r="74" spans="2:13" s="38" customFormat="1" ht="21.75" customHeight="1">
      <c r="B74" s="347" t="s">
        <v>72</v>
      </c>
      <c r="C74" s="120" t="s">
        <v>22</v>
      </c>
      <c r="D74" s="120">
        <v>2868</v>
      </c>
      <c r="E74" s="120" t="s">
        <v>22</v>
      </c>
      <c r="F74" s="120" t="s">
        <v>22</v>
      </c>
      <c r="G74" s="120" t="s">
        <v>22</v>
      </c>
      <c r="H74" s="120" t="s">
        <v>22</v>
      </c>
      <c r="I74" s="120" t="s">
        <v>22</v>
      </c>
      <c r="J74" s="120" t="s">
        <v>22</v>
      </c>
      <c r="K74" s="215" t="s">
        <v>22</v>
      </c>
      <c r="L74" s="158" t="s">
        <v>22</v>
      </c>
      <c r="M74" s="37"/>
    </row>
    <row r="75" spans="2:13" s="38" customFormat="1" ht="21.75" customHeight="1">
      <c r="B75" s="343" t="s">
        <v>73</v>
      </c>
      <c r="C75" s="344">
        <v>-112737</v>
      </c>
      <c r="D75" s="344">
        <v>-453468</v>
      </c>
      <c r="E75" s="344">
        <v>-29384</v>
      </c>
      <c r="F75" s="344">
        <v>-32012</v>
      </c>
      <c r="G75" s="344">
        <v>-28962</v>
      </c>
      <c r="H75" s="344">
        <v>-37691</v>
      </c>
      <c r="I75" s="344">
        <v>-35993</v>
      </c>
      <c r="J75" s="185">
        <v>-25082</v>
      </c>
      <c r="K75" s="280">
        <v>-15014</v>
      </c>
      <c r="L75" s="211">
        <v>-16498</v>
      </c>
      <c r="M75" s="37"/>
    </row>
    <row r="76" spans="2:13" s="38" customFormat="1" ht="21.75" customHeight="1">
      <c r="B76" s="350" t="s">
        <v>74</v>
      </c>
      <c r="C76" s="117">
        <v>-4999</v>
      </c>
      <c r="D76" s="117">
        <v>-98113</v>
      </c>
      <c r="E76" s="117">
        <v>-1723</v>
      </c>
      <c r="F76" s="117">
        <v>-2144</v>
      </c>
      <c r="G76" s="117">
        <v>-1473</v>
      </c>
      <c r="H76" s="117">
        <v>-542</v>
      </c>
      <c r="I76" s="117">
        <v>-448</v>
      </c>
      <c r="J76" s="351">
        <v>-483</v>
      </c>
      <c r="K76" s="233">
        <v>-824</v>
      </c>
      <c r="L76" s="165">
        <v>-770</v>
      </c>
      <c r="M76" s="37"/>
    </row>
    <row r="77" spans="2:13" s="38" customFormat="1" ht="21.75" customHeight="1">
      <c r="B77" s="347" t="s">
        <v>75</v>
      </c>
      <c r="C77" s="120" t="s">
        <v>22</v>
      </c>
      <c r="D77" s="120" t="s">
        <v>22</v>
      </c>
      <c r="E77" s="120" t="s">
        <v>22</v>
      </c>
      <c r="F77" s="120" t="s">
        <v>22</v>
      </c>
      <c r="G77" s="120" t="s">
        <v>22</v>
      </c>
      <c r="H77" s="120" t="s">
        <v>22</v>
      </c>
      <c r="I77" s="120" t="s">
        <v>22</v>
      </c>
      <c r="J77" s="351">
        <v>-835</v>
      </c>
      <c r="K77" s="233">
        <v>-18</v>
      </c>
      <c r="L77" s="158" t="s">
        <v>22</v>
      </c>
      <c r="M77" s="37"/>
    </row>
    <row r="78" spans="2:13" s="38" customFormat="1" ht="21.75" customHeight="1">
      <c r="B78" s="347" t="s">
        <v>76</v>
      </c>
      <c r="C78" s="120" t="s">
        <v>22</v>
      </c>
      <c r="D78" s="120" t="s">
        <v>22</v>
      </c>
      <c r="E78" s="120">
        <v>-2022</v>
      </c>
      <c r="F78" s="120">
        <v>-3393</v>
      </c>
      <c r="G78" s="120">
        <v>-6994</v>
      </c>
      <c r="H78" s="120">
        <v>-12151</v>
      </c>
      <c r="I78" s="120">
        <v>-9402</v>
      </c>
      <c r="J78" s="349">
        <v>-9687</v>
      </c>
      <c r="K78" s="215">
        <v>-6101</v>
      </c>
      <c r="L78" s="158">
        <v>-11893</v>
      </c>
      <c r="M78" s="37"/>
    </row>
    <row r="79" spans="2:13" s="38" customFormat="1" ht="21.75" customHeight="1">
      <c r="B79" s="347" t="s">
        <v>77</v>
      </c>
      <c r="C79" s="120">
        <v>-6603</v>
      </c>
      <c r="D79" s="120">
        <v>-12916</v>
      </c>
      <c r="E79" s="120">
        <v>-3367</v>
      </c>
      <c r="F79" s="120">
        <v>-293</v>
      </c>
      <c r="G79" s="120">
        <v>-659</v>
      </c>
      <c r="H79" s="120">
        <v>-561</v>
      </c>
      <c r="I79" s="120">
        <v>-1167</v>
      </c>
      <c r="J79" s="349">
        <v>-127</v>
      </c>
      <c r="K79" s="215">
        <v>-122</v>
      </c>
      <c r="L79" s="158">
        <v>-31</v>
      </c>
      <c r="M79" s="37"/>
    </row>
    <row r="80" spans="2:13" s="38" customFormat="1" ht="21.75" customHeight="1">
      <c r="B80" s="347" t="s">
        <v>78</v>
      </c>
      <c r="C80" s="120" t="s">
        <v>22</v>
      </c>
      <c r="D80" s="120" t="s">
        <v>22</v>
      </c>
      <c r="E80" s="120">
        <v>-1238</v>
      </c>
      <c r="F80" s="120">
        <v>-9</v>
      </c>
      <c r="G80" s="120">
        <v>-2</v>
      </c>
      <c r="H80" s="349">
        <v>-9.9999999999999995E-7</v>
      </c>
      <c r="I80" s="120">
        <v>-1</v>
      </c>
      <c r="J80" s="349">
        <v>-9.9999999999999995E-7</v>
      </c>
      <c r="K80" s="215">
        <v>-5</v>
      </c>
      <c r="L80" s="158" t="s">
        <v>22</v>
      </c>
      <c r="M80" s="37"/>
    </row>
    <row r="81" spans="1:13" s="38" customFormat="1" ht="21.75" customHeight="1">
      <c r="B81" s="347" t="s">
        <v>79</v>
      </c>
      <c r="C81" s="120">
        <v>-8998</v>
      </c>
      <c r="D81" s="120">
        <v>-13415</v>
      </c>
      <c r="E81" s="120">
        <v>-950</v>
      </c>
      <c r="F81" s="120">
        <v>-3957</v>
      </c>
      <c r="G81" s="120">
        <v>-6085</v>
      </c>
      <c r="H81" s="120">
        <v>-15132</v>
      </c>
      <c r="I81" s="120">
        <v>-16543</v>
      </c>
      <c r="J81" s="349">
        <v>-801</v>
      </c>
      <c r="K81" s="215">
        <v>-2640</v>
      </c>
      <c r="L81" s="158">
        <v>-1530</v>
      </c>
      <c r="M81" s="37"/>
    </row>
    <row r="82" spans="1:13" s="38" customFormat="1" ht="21.75" customHeight="1">
      <c r="B82" s="347" t="s">
        <v>80</v>
      </c>
      <c r="C82" s="120" t="s">
        <v>22</v>
      </c>
      <c r="D82" s="120">
        <v>-24650</v>
      </c>
      <c r="E82" s="120" t="s">
        <v>22</v>
      </c>
      <c r="F82" s="120" t="s">
        <v>22</v>
      </c>
      <c r="G82" s="120" t="s">
        <v>22</v>
      </c>
      <c r="H82" s="120" t="s">
        <v>22</v>
      </c>
      <c r="I82" s="120" t="s">
        <v>22</v>
      </c>
      <c r="J82" s="120" t="s">
        <v>22</v>
      </c>
      <c r="K82" s="215" t="s">
        <v>22</v>
      </c>
      <c r="L82" s="158" t="s">
        <v>22</v>
      </c>
      <c r="M82" s="37"/>
    </row>
    <row r="83" spans="1:13" s="38" customFormat="1" ht="21.75" customHeight="1">
      <c r="B83" s="347" t="s">
        <v>81</v>
      </c>
      <c r="C83" s="120" t="s">
        <v>22</v>
      </c>
      <c r="D83" s="120" t="s">
        <v>22</v>
      </c>
      <c r="E83" s="120">
        <v>-2954</v>
      </c>
      <c r="F83" s="120">
        <v>-150</v>
      </c>
      <c r="G83" s="120">
        <v>-26</v>
      </c>
      <c r="H83" s="120">
        <v>-80</v>
      </c>
      <c r="I83" s="120">
        <v>-216</v>
      </c>
      <c r="J83" s="349">
        <v>-922</v>
      </c>
      <c r="K83" s="215">
        <v>-205</v>
      </c>
      <c r="L83" s="158">
        <v>-18</v>
      </c>
      <c r="M83" s="37"/>
    </row>
    <row r="84" spans="1:13" s="38" customFormat="1" ht="21.75" customHeight="1">
      <c r="B84" s="347" t="s">
        <v>82</v>
      </c>
      <c r="C84" s="120">
        <v>-34635</v>
      </c>
      <c r="D84" s="120">
        <v>-62265</v>
      </c>
      <c r="E84" s="120">
        <v>-11645</v>
      </c>
      <c r="F84" s="120">
        <v>-20059</v>
      </c>
      <c r="G84" s="120">
        <v>-9107</v>
      </c>
      <c r="H84" s="120">
        <v>-3752</v>
      </c>
      <c r="I84" s="120">
        <v>-7968</v>
      </c>
      <c r="J84" s="349">
        <v>-4855</v>
      </c>
      <c r="K84" s="215">
        <v>-2648</v>
      </c>
      <c r="L84" s="158">
        <v>-1672</v>
      </c>
      <c r="M84" s="37"/>
    </row>
    <row r="85" spans="1:13" s="38" customFormat="1" ht="21.75" customHeight="1">
      <c r="B85" s="347" t="s">
        <v>83</v>
      </c>
      <c r="C85" s="120">
        <v>-6633</v>
      </c>
      <c r="D85" s="120">
        <v>-224119</v>
      </c>
      <c r="E85" s="120">
        <v>-5482</v>
      </c>
      <c r="F85" s="120">
        <v>-1380</v>
      </c>
      <c r="G85" s="120">
        <v>-4613</v>
      </c>
      <c r="H85" s="120">
        <v>-47</v>
      </c>
      <c r="I85" s="120">
        <v>-245</v>
      </c>
      <c r="J85" s="349">
        <v>-5097</v>
      </c>
      <c r="K85" s="215" t="s">
        <v>22</v>
      </c>
      <c r="L85" s="158" t="s">
        <v>22</v>
      </c>
      <c r="M85" s="37"/>
    </row>
    <row r="86" spans="1:13" s="38" customFormat="1" ht="21.75" customHeight="1">
      <c r="B86" s="347" t="s">
        <v>84</v>
      </c>
      <c r="C86" s="120" t="s">
        <v>22</v>
      </c>
      <c r="D86" s="120">
        <v>-17986</v>
      </c>
      <c r="E86" s="120" t="s">
        <v>22</v>
      </c>
      <c r="F86" s="120" t="s">
        <v>22</v>
      </c>
      <c r="G86" s="120" t="s">
        <v>22</v>
      </c>
      <c r="H86" s="120" t="s">
        <v>22</v>
      </c>
      <c r="I86" s="120" t="s">
        <v>22</v>
      </c>
      <c r="J86" s="120" t="s">
        <v>22</v>
      </c>
      <c r="K86" s="215" t="s">
        <v>22</v>
      </c>
      <c r="L86" s="158" t="s">
        <v>22</v>
      </c>
      <c r="M86" s="37"/>
    </row>
    <row r="87" spans="1:13" s="38" customFormat="1" ht="21.75" customHeight="1">
      <c r="B87" s="347" t="s">
        <v>85</v>
      </c>
      <c r="C87" s="120" t="s">
        <v>22</v>
      </c>
      <c r="D87" s="120" t="s">
        <v>22</v>
      </c>
      <c r="E87" s="120" t="s">
        <v>22</v>
      </c>
      <c r="F87" s="120" t="s">
        <v>22</v>
      </c>
      <c r="G87" s="120" t="s">
        <v>22</v>
      </c>
      <c r="H87" s="120">
        <v>-5421</v>
      </c>
      <c r="I87" s="120" t="s">
        <v>22</v>
      </c>
      <c r="J87" s="349" t="s">
        <v>22</v>
      </c>
      <c r="K87" s="215" t="s">
        <v>22</v>
      </c>
      <c r="L87" s="158" t="s">
        <v>22</v>
      </c>
      <c r="M87" s="37"/>
    </row>
    <row r="88" spans="1:13" s="38" customFormat="1" ht="21.75" customHeight="1">
      <c r="B88" s="347" t="s">
        <v>86</v>
      </c>
      <c r="C88" s="120">
        <v>-7050</v>
      </c>
      <c r="D88" s="120" t="s">
        <v>22</v>
      </c>
      <c r="E88" s="120" t="s">
        <v>22</v>
      </c>
      <c r="F88" s="120">
        <v>-160</v>
      </c>
      <c r="G88" s="120" t="s">
        <v>22</v>
      </c>
      <c r="H88" s="120" t="s">
        <v>22</v>
      </c>
      <c r="I88" s="120" t="s">
        <v>22</v>
      </c>
      <c r="J88" s="349" t="s">
        <v>22</v>
      </c>
      <c r="K88" s="215" t="s">
        <v>22</v>
      </c>
      <c r="L88" s="158" t="s">
        <v>22</v>
      </c>
      <c r="M88" s="37"/>
    </row>
    <row r="89" spans="1:13" s="38" customFormat="1" ht="21.75" customHeight="1">
      <c r="B89" s="347" t="s">
        <v>87</v>
      </c>
      <c r="C89" s="120" t="s">
        <v>22</v>
      </c>
      <c r="D89" s="120" t="s">
        <v>22</v>
      </c>
      <c r="E89" s="120" t="s">
        <v>22</v>
      </c>
      <c r="F89" s="120">
        <v>-463</v>
      </c>
      <c r="G89" s="120" t="s">
        <v>22</v>
      </c>
      <c r="H89" s="120" t="s">
        <v>22</v>
      </c>
      <c r="I89" s="120" t="s">
        <v>22</v>
      </c>
      <c r="J89" s="349" t="s">
        <v>22</v>
      </c>
      <c r="K89" s="215" t="s">
        <v>22</v>
      </c>
      <c r="L89" s="158" t="s">
        <v>22</v>
      </c>
      <c r="M89" s="37"/>
    </row>
    <row r="90" spans="1:13" s="38" customFormat="1" ht="21.75" customHeight="1">
      <c r="B90" s="347" t="s">
        <v>88</v>
      </c>
      <c r="C90" s="120" t="s">
        <v>22</v>
      </c>
      <c r="D90" s="120" t="s">
        <v>22</v>
      </c>
      <c r="E90" s="120" t="s">
        <v>22</v>
      </c>
      <c r="F90" s="394" t="s">
        <v>37</v>
      </c>
      <c r="G90" s="394" t="s">
        <v>37</v>
      </c>
      <c r="H90" s="394" t="s">
        <v>37</v>
      </c>
      <c r="I90" s="120" t="s">
        <v>22</v>
      </c>
      <c r="J90" s="349">
        <v>-960</v>
      </c>
      <c r="K90" s="215" t="s">
        <v>22</v>
      </c>
      <c r="L90" s="158" t="s">
        <v>22</v>
      </c>
      <c r="M90" s="37"/>
    </row>
    <row r="91" spans="1:13" ht="21.75" customHeight="1">
      <c r="A91" s="38"/>
      <c r="B91" s="347" t="s">
        <v>89</v>
      </c>
      <c r="C91" s="120" t="s">
        <v>22</v>
      </c>
      <c r="D91" s="120" t="s">
        <v>22</v>
      </c>
      <c r="E91" s="120" t="s">
        <v>22</v>
      </c>
      <c r="F91" s="394" t="s">
        <v>37</v>
      </c>
      <c r="G91" s="394" t="s">
        <v>37</v>
      </c>
      <c r="H91" s="394" t="s">
        <v>37</v>
      </c>
      <c r="I91" s="120" t="s">
        <v>22</v>
      </c>
      <c r="J91" s="215">
        <v>-1311</v>
      </c>
      <c r="K91" s="215" t="s">
        <v>22</v>
      </c>
      <c r="L91" s="158" t="s">
        <v>22</v>
      </c>
    </row>
    <row r="92" spans="1:13" ht="21.75" customHeight="1">
      <c r="A92" s="38"/>
      <c r="B92" s="347" t="s">
        <v>90</v>
      </c>
      <c r="C92" s="120">
        <v>-28338</v>
      </c>
      <c r="D92" s="120" t="s">
        <v>22</v>
      </c>
      <c r="E92" s="120" t="s">
        <v>22</v>
      </c>
      <c r="F92" s="120" t="s">
        <v>22</v>
      </c>
      <c r="G92" s="120" t="s">
        <v>22</v>
      </c>
      <c r="H92" s="120" t="s">
        <v>22</v>
      </c>
      <c r="I92" s="120" t="s">
        <v>22</v>
      </c>
      <c r="J92" s="120" t="s">
        <v>22</v>
      </c>
      <c r="K92" s="215" t="s">
        <v>22</v>
      </c>
      <c r="L92" s="158" t="s">
        <v>22</v>
      </c>
    </row>
    <row r="93" spans="1:13" ht="21.75" customHeight="1">
      <c r="A93" s="38"/>
      <c r="B93" s="395" t="s">
        <v>91</v>
      </c>
      <c r="C93" s="396">
        <v>-15271</v>
      </c>
      <c r="D93" s="120" t="s">
        <v>22</v>
      </c>
      <c r="E93" s="120" t="s">
        <v>22</v>
      </c>
      <c r="F93" s="120" t="s">
        <v>22</v>
      </c>
      <c r="G93" s="120" t="s">
        <v>22</v>
      </c>
      <c r="H93" s="120" t="s">
        <v>22</v>
      </c>
      <c r="I93" s="120" t="s">
        <v>22</v>
      </c>
      <c r="J93" s="120" t="s">
        <v>22</v>
      </c>
      <c r="K93" s="215" t="s">
        <v>22</v>
      </c>
      <c r="L93" s="158" t="s">
        <v>22</v>
      </c>
    </row>
    <row r="94" spans="1:13" ht="21.75" customHeight="1">
      <c r="A94" s="38"/>
      <c r="B94" s="397" t="s">
        <v>92</v>
      </c>
      <c r="C94" s="396">
        <v>-206</v>
      </c>
      <c r="D94" s="396" t="s">
        <v>22</v>
      </c>
      <c r="E94" s="396" t="s">
        <v>22</v>
      </c>
      <c r="F94" s="396" t="s">
        <v>22</v>
      </c>
      <c r="G94" s="396" t="s">
        <v>22</v>
      </c>
      <c r="H94" s="396" t="s">
        <v>22</v>
      </c>
      <c r="I94" s="396" t="s">
        <v>22</v>
      </c>
      <c r="J94" s="396" t="s">
        <v>22</v>
      </c>
      <c r="K94" s="215" t="s">
        <v>22</v>
      </c>
      <c r="L94" s="158" t="s">
        <v>22</v>
      </c>
    </row>
    <row r="95" spans="1:13" ht="21.75" customHeight="1">
      <c r="A95" s="38"/>
      <c r="B95" s="340" t="s">
        <v>93</v>
      </c>
      <c r="C95" s="396" t="s">
        <v>22</v>
      </c>
      <c r="D95" s="396" t="s">
        <v>22</v>
      </c>
      <c r="E95" s="396" t="s">
        <v>22</v>
      </c>
      <c r="F95" s="396" t="s">
        <v>22</v>
      </c>
      <c r="G95" s="396" t="s">
        <v>22</v>
      </c>
      <c r="H95" s="396" t="s">
        <v>22</v>
      </c>
      <c r="I95" s="396" t="s">
        <v>22</v>
      </c>
      <c r="J95" s="396" t="s">
        <v>22</v>
      </c>
      <c r="K95" s="215">
        <v>-2348</v>
      </c>
      <c r="L95" s="158">
        <v>-582</v>
      </c>
    </row>
    <row r="96" spans="1:13" ht="21.75" customHeight="1" thickBot="1">
      <c r="A96" s="38"/>
      <c r="B96" s="395" t="s">
        <v>94</v>
      </c>
      <c r="C96" s="396" t="s">
        <v>22</v>
      </c>
      <c r="D96" s="396" t="s">
        <v>22</v>
      </c>
      <c r="E96" s="396" t="s">
        <v>22</v>
      </c>
      <c r="F96" s="396" t="s">
        <v>22</v>
      </c>
      <c r="G96" s="396" t="s">
        <v>22</v>
      </c>
      <c r="H96" s="396" t="s">
        <v>22</v>
      </c>
      <c r="I96" s="396" t="s">
        <v>22</v>
      </c>
      <c r="J96" s="396" t="s">
        <v>22</v>
      </c>
      <c r="K96" s="285">
        <v>-99</v>
      </c>
      <c r="L96" s="207" t="s">
        <v>22</v>
      </c>
    </row>
    <row r="97" spans="1:12" ht="21.75" customHeight="1" thickTop="1">
      <c r="A97" s="38"/>
      <c r="B97" s="398" t="s">
        <v>32</v>
      </c>
      <c r="C97" s="399">
        <v>-90563</v>
      </c>
      <c r="D97" s="399">
        <v>-438167</v>
      </c>
      <c r="E97" s="399">
        <v>-9358</v>
      </c>
      <c r="F97" s="399">
        <v>-1449</v>
      </c>
      <c r="G97" s="399">
        <v>-13135</v>
      </c>
      <c r="H97" s="399">
        <v>3434</v>
      </c>
      <c r="I97" s="399">
        <v>5192</v>
      </c>
      <c r="J97" s="400">
        <v>-6004</v>
      </c>
      <c r="K97" s="401">
        <v>-775</v>
      </c>
      <c r="L97" s="402">
        <v>-2759</v>
      </c>
    </row>
  </sheetData>
  <mergeCells count="27">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 ref="K59:K60"/>
    <mergeCell ref="L59:L60"/>
    <mergeCell ref="B59:B60"/>
    <mergeCell ref="C59:C60"/>
    <mergeCell ref="D59:D60"/>
    <mergeCell ref="E59:E60"/>
    <mergeCell ref="F59:F60"/>
    <mergeCell ref="G59:G60"/>
    <mergeCell ref="H59:H60"/>
    <mergeCell ref="I59:I60"/>
    <mergeCell ref="J59:J60"/>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5BA9-7DF7-4895-9B67-745105B0F043}">
  <sheetPr>
    <pageSetUpPr fitToPage="1"/>
  </sheetPr>
  <dimension ref="A1:P68"/>
  <sheetViews>
    <sheetView showGridLines="0" view="pageBreakPreview" topLeftCell="B1" zoomScale="55" zoomScaleNormal="70" zoomScaleSheetLayoutView="55" workbookViewId="0">
      <pane xSplit="1" topLeftCell="C1" activePane="topRight" state="frozen"/>
      <selection pane="topRight" activeCell="A22" sqref="A22"/>
    </sheetView>
  </sheetViews>
  <sheetFormatPr defaultColWidth="9" defaultRowHeight="14.25"/>
  <cols>
    <col min="1" max="1" width="3.5" style="708" customWidth="1"/>
    <col min="2" max="2" width="100.5" style="708" customWidth="1"/>
    <col min="3" max="15" width="20.5" style="708" customWidth="1"/>
    <col min="16" max="16" width="20.5" style="8" customWidth="1"/>
    <col min="17" max="16384" width="9" style="708"/>
  </cols>
  <sheetData>
    <row r="1" spans="1:16" ht="22.5" customHeight="1">
      <c r="A1" s="1051" t="s">
        <v>95</v>
      </c>
      <c r="B1" s="706"/>
      <c r="C1" s="34"/>
      <c r="D1" s="34"/>
      <c r="E1" s="34"/>
      <c r="F1" s="34"/>
      <c r="G1" s="34"/>
      <c r="H1" s="34"/>
      <c r="I1" s="34"/>
      <c r="J1" s="971"/>
      <c r="K1" s="972"/>
      <c r="L1" s="972"/>
      <c r="M1" s="972"/>
      <c r="N1" s="34"/>
      <c r="O1" s="34"/>
      <c r="P1" s="34" t="s">
        <v>96</v>
      </c>
    </row>
    <row r="2" spans="1:16" ht="5.25" customHeight="1">
      <c r="B2" s="711"/>
    </row>
    <row r="3" spans="1:16" s="712" customFormat="1" ht="20.25" customHeight="1">
      <c r="B3" s="1397"/>
      <c r="C3" s="1385" t="s">
        <v>97</v>
      </c>
      <c r="D3" s="1385" t="s">
        <v>98</v>
      </c>
      <c r="E3" s="1385" t="s">
        <v>99</v>
      </c>
      <c r="F3" s="1385" t="s">
        <v>100</v>
      </c>
      <c r="G3" s="1385" t="s">
        <v>101</v>
      </c>
      <c r="H3" s="1385" t="s">
        <v>102</v>
      </c>
      <c r="I3" s="1385" t="s">
        <v>103</v>
      </c>
      <c r="J3" s="1385" t="s">
        <v>104</v>
      </c>
      <c r="K3" s="1391" t="s">
        <v>105</v>
      </c>
      <c r="L3" s="1391" t="s">
        <v>106</v>
      </c>
      <c r="M3" s="1391" t="s">
        <v>107</v>
      </c>
      <c r="N3" s="1403" t="s">
        <v>108</v>
      </c>
      <c r="O3" s="1401" t="s">
        <v>109</v>
      </c>
      <c r="P3" s="1400" t="s">
        <v>698</v>
      </c>
    </row>
    <row r="4" spans="1:16" s="712" customFormat="1" ht="20.25" customHeight="1">
      <c r="B4" s="1398"/>
      <c r="C4" s="1399"/>
      <c r="D4" s="1386"/>
      <c r="E4" s="1386"/>
      <c r="F4" s="1386"/>
      <c r="G4" s="1386"/>
      <c r="H4" s="1386"/>
      <c r="I4" s="1386"/>
      <c r="J4" s="1386"/>
      <c r="K4" s="1392"/>
      <c r="L4" s="1392"/>
      <c r="M4" s="1392"/>
      <c r="N4" s="1404"/>
      <c r="O4" s="1402"/>
      <c r="P4" s="1396"/>
    </row>
    <row r="5" spans="1:16" s="731" customFormat="1" ht="21.75" customHeight="1">
      <c r="B5" s="973" t="s">
        <v>110</v>
      </c>
      <c r="C5" s="216"/>
      <c r="D5" s="216"/>
      <c r="E5" s="216"/>
      <c r="F5" s="216"/>
      <c r="G5" s="216"/>
      <c r="H5" s="216"/>
      <c r="I5" s="216"/>
      <c r="J5" s="216"/>
      <c r="K5" s="1036"/>
      <c r="L5" s="1036"/>
      <c r="M5" s="1036"/>
      <c r="N5" s="305"/>
      <c r="O5" s="1003"/>
      <c r="P5" s="1184"/>
    </row>
    <row r="6" spans="1:16" s="731" customFormat="1" ht="21.75" customHeight="1">
      <c r="B6" s="732" t="s">
        <v>111</v>
      </c>
      <c r="C6" s="1037">
        <v>1915992</v>
      </c>
      <c r="D6" s="1038">
        <v>1659233</v>
      </c>
      <c r="E6" s="1038">
        <v>1714176</v>
      </c>
      <c r="F6" s="1038">
        <v>1718165</v>
      </c>
      <c r="G6" s="1038">
        <v>1566839</v>
      </c>
      <c r="H6" s="1038">
        <v>1463536</v>
      </c>
      <c r="I6" s="1038">
        <v>1716670</v>
      </c>
      <c r="J6" s="1038">
        <v>1749319</v>
      </c>
      <c r="K6" s="1037">
        <v>1651592</v>
      </c>
      <c r="L6" s="1037">
        <v>1512727</v>
      </c>
      <c r="M6" s="1037">
        <v>1998218</v>
      </c>
      <c r="N6" s="1138">
        <v>2368500</v>
      </c>
      <c r="O6" s="1234">
        <v>2299715</v>
      </c>
      <c r="P6" s="1294">
        <v>2388732</v>
      </c>
    </row>
    <row r="7" spans="1:16" s="731" customFormat="1" ht="21.75" customHeight="1">
      <c r="B7" s="741" t="s">
        <v>112</v>
      </c>
      <c r="C7" s="1039">
        <v>90657</v>
      </c>
      <c r="D7" s="1040">
        <v>88517</v>
      </c>
      <c r="E7" s="1040">
        <v>88928</v>
      </c>
      <c r="F7" s="1040">
        <v>91535</v>
      </c>
      <c r="G7" s="1040">
        <v>91233</v>
      </c>
      <c r="H7" s="1040">
        <v>91813</v>
      </c>
      <c r="I7" s="1040">
        <v>99788</v>
      </c>
      <c r="J7" s="1040">
        <v>106870</v>
      </c>
      <c r="K7" s="1039">
        <v>103233</v>
      </c>
      <c r="L7" s="1039">
        <v>89758</v>
      </c>
      <c r="M7" s="1039">
        <v>102534</v>
      </c>
      <c r="N7" s="1139">
        <v>111339</v>
      </c>
      <c r="O7" s="1235">
        <v>114933</v>
      </c>
      <c r="P7" s="1295">
        <v>120982</v>
      </c>
    </row>
    <row r="8" spans="1:16" s="731" customFormat="1" ht="21.75" customHeight="1">
      <c r="B8" s="974" t="s">
        <v>113</v>
      </c>
      <c r="C8" s="278">
        <v>2006649</v>
      </c>
      <c r="D8" s="278">
        <v>1747750</v>
      </c>
      <c r="E8" s="278">
        <v>1803104</v>
      </c>
      <c r="F8" s="278">
        <v>1809701</v>
      </c>
      <c r="G8" s="278">
        <v>1658072</v>
      </c>
      <c r="H8" s="278">
        <v>1555349</v>
      </c>
      <c r="I8" s="278">
        <v>1816459</v>
      </c>
      <c r="J8" s="278">
        <v>1856190</v>
      </c>
      <c r="K8" s="338">
        <v>1754825</v>
      </c>
      <c r="L8" s="338">
        <v>1602485</v>
      </c>
      <c r="M8" s="338">
        <v>2100752</v>
      </c>
      <c r="N8" s="1140">
        <v>2479840</v>
      </c>
      <c r="O8" s="1236">
        <v>2414649</v>
      </c>
      <c r="P8" s="1296">
        <v>2509714</v>
      </c>
    </row>
    <row r="9" spans="1:16" s="731" customFormat="1" ht="21.75" customHeight="1">
      <c r="B9" s="974" t="s">
        <v>114</v>
      </c>
      <c r="C9" s="278">
        <v>-1789582</v>
      </c>
      <c r="D9" s="278">
        <v>-1560504</v>
      </c>
      <c r="E9" s="278">
        <v>-1604882</v>
      </c>
      <c r="F9" s="278">
        <v>-1612013</v>
      </c>
      <c r="G9" s="278">
        <v>-1477333</v>
      </c>
      <c r="H9" s="278">
        <v>-1354664</v>
      </c>
      <c r="I9" s="278">
        <v>-1584078</v>
      </c>
      <c r="J9" s="278">
        <v>-1615233</v>
      </c>
      <c r="K9" s="338">
        <v>-1534330</v>
      </c>
      <c r="L9" s="338">
        <v>-1414365</v>
      </c>
      <c r="M9" s="338">
        <v>-1829433</v>
      </c>
      <c r="N9" s="1140">
        <v>-2142272</v>
      </c>
      <c r="O9" s="1236">
        <v>-2088694</v>
      </c>
      <c r="P9" s="1296">
        <v>-2162921</v>
      </c>
    </row>
    <row r="10" spans="1:16" s="731" customFormat="1" ht="21.75" customHeight="1">
      <c r="B10" s="974" t="s">
        <v>115</v>
      </c>
      <c r="C10" s="278">
        <v>217066</v>
      </c>
      <c r="D10" s="278">
        <v>187245</v>
      </c>
      <c r="E10" s="278">
        <v>198221</v>
      </c>
      <c r="F10" s="278">
        <v>197688</v>
      </c>
      <c r="G10" s="278">
        <v>180739</v>
      </c>
      <c r="H10" s="278">
        <v>200685</v>
      </c>
      <c r="I10" s="278">
        <v>232380</v>
      </c>
      <c r="J10" s="278">
        <v>240956</v>
      </c>
      <c r="K10" s="338">
        <v>220494</v>
      </c>
      <c r="L10" s="338">
        <v>188120</v>
      </c>
      <c r="M10" s="338">
        <v>271319</v>
      </c>
      <c r="N10" s="1140">
        <v>337567</v>
      </c>
      <c r="O10" s="1236">
        <v>325955</v>
      </c>
      <c r="P10" s="1296">
        <v>346793</v>
      </c>
    </row>
    <row r="11" spans="1:16" s="749" customFormat="1" ht="21.75" customHeight="1">
      <c r="B11" s="975" t="s">
        <v>116</v>
      </c>
      <c r="C11" s="279">
        <v>-153663</v>
      </c>
      <c r="D11" s="279">
        <v>-151091</v>
      </c>
      <c r="E11" s="279">
        <v>-151628</v>
      </c>
      <c r="F11" s="279">
        <v>-149739</v>
      </c>
      <c r="G11" s="279">
        <v>-154416</v>
      </c>
      <c r="H11" s="279">
        <v>-153038</v>
      </c>
      <c r="I11" s="279">
        <v>-162662</v>
      </c>
      <c r="J11" s="279">
        <v>-173433</v>
      </c>
      <c r="K11" s="341">
        <v>-173243</v>
      </c>
      <c r="L11" s="341">
        <v>-161080</v>
      </c>
      <c r="M11" s="341">
        <v>-180314</v>
      </c>
      <c r="N11" s="1141">
        <v>-222771</v>
      </c>
      <c r="O11" s="1237">
        <v>-241464</v>
      </c>
      <c r="P11" s="1297">
        <v>-269903</v>
      </c>
    </row>
    <row r="12" spans="1:16" s="749" customFormat="1" ht="21.75" customHeight="1">
      <c r="B12" s="765" t="s">
        <v>117</v>
      </c>
      <c r="C12" s="216">
        <v>-5930</v>
      </c>
      <c r="D12" s="216">
        <v>-10660</v>
      </c>
      <c r="E12" s="216">
        <v>-22898</v>
      </c>
      <c r="F12" s="216">
        <v>-14398</v>
      </c>
      <c r="G12" s="216">
        <v>2919</v>
      </c>
      <c r="H12" s="216">
        <v>3971</v>
      </c>
      <c r="I12" s="216">
        <v>-9878</v>
      </c>
      <c r="J12" s="216">
        <v>2476</v>
      </c>
      <c r="K12" s="1036">
        <v>7530</v>
      </c>
      <c r="L12" s="1036">
        <v>-1137</v>
      </c>
      <c r="M12" s="1036">
        <v>-13784</v>
      </c>
      <c r="N12" s="1142">
        <v>12770</v>
      </c>
      <c r="O12" s="1238">
        <v>3240</v>
      </c>
      <c r="P12" s="1298">
        <v>12306</v>
      </c>
    </row>
    <row r="13" spans="1:16" s="749" customFormat="1" ht="21.75" customHeight="1">
      <c r="B13" s="976" t="s">
        <v>118</v>
      </c>
      <c r="C13" s="215">
        <v>1839</v>
      </c>
      <c r="D13" s="215">
        <v>2209</v>
      </c>
      <c r="E13" s="215">
        <v>6132</v>
      </c>
      <c r="F13" s="215">
        <v>1058</v>
      </c>
      <c r="G13" s="215">
        <v>1498</v>
      </c>
      <c r="H13" s="215">
        <v>4797</v>
      </c>
      <c r="I13" s="215">
        <v>-324</v>
      </c>
      <c r="J13" s="215">
        <v>1764</v>
      </c>
      <c r="K13" s="120">
        <v>10274</v>
      </c>
      <c r="L13" s="120">
        <v>2860</v>
      </c>
      <c r="M13" s="120">
        <v>6702</v>
      </c>
      <c r="N13" s="1143">
        <v>2197</v>
      </c>
      <c r="O13" s="1239">
        <v>2077</v>
      </c>
      <c r="P13" s="1299">
        <v>-531</v>
      </c>
    </row>
    <row r="14" spans="1:16" s="749" customFormat="1" ht="21.75" customHeight="1">
      <c r="B14" s="976" t="s">
        <v>119</v>
      </c>
      <c r="C14" s="215">
        <v>-3190</v>
      </c>
      <c r="D14" s="215">
        <v>-11549</v>
      </c>
      <c r="E14" s="215">
        <v>-19461</v>
      </c>
      <c r="F14" s="215">
        <v>-17446</v>
      </c>
      <c r="G14" s="215">
        <v>-24051</v>
      </c>
      <c r="H14" s="215">
        <v>-4618</v>
      </c>
      <c r="I14" s="215">
        <v>-4402</v>
      </c>
      <c r="J14" s="215">
        <v>-509</v>
      </c>
      <c r="K14" s="120">
        <v>-2833</v>
      </c>
      <c r="L14" s="120">
        <v>-5470</v>
      </c>
      <c r="M14" s="120">
        <v>-2637</v>
      </c>
      <c r="N14" s="1144">
        <v>-14338</v>
      </c>
      <c r="O14" s="1240">
        <v>-4983</v>
      </c>
      <c r="P14" s="1300">
        <v>-918</v>
      </c>
    </row>
    <row r="15" spans="1:16" s="749" customFormat="1" ht="21.75" customHeight="1">
      <c r="B15" s="977" t="s">
        <v>120</v>
      </c>
      <c r="C15" s="215">
        <v>957</v>
      </c>
      <c r="D15" s="215">
        <v>2138</v>
      </c>
      <c r="E15" s="215">
        <v>1666</v>
      </c>
      <c r="F15" s="215">
        <v>1758</v>
      </c>
      <c r="G15" s="215">
        <v>12909</v>
      </c>
      <c r="H15" s="215">
        <v>10358</v>
      </c>
      <c r="I15" s="215">
        <v>7517</v>
      </c>
      <c r="J15" s="215">
        <v>8039</v>
      </c>
      <c r="K15" s="120">
        <v>3415</v>
      </c>
      <c r="L15" s="120">
        <v>3923</v>
      </c>
      <c r="M15" s="120">
        <v>6060</v>
      </c>
      <c r="N15" s="1143">
        <v>30776</v>
      </c>
      <c r="O15" s="1239">
        <v>8073</v>
      </c>
      <c r="P15" s="1299">
        <v>17253</v>
      </c>
    </row>
    <row r="16" spans="1:16" s="749" customFormat="1" ht="21.75" customHeight="1">
      <c r="B16" s="976" t="s">
        <v>121</v>
      </c>
      <c r="C16" s="215">
        <v>-1728</v>
      </c>
      <c r="D16" s="215">
        <v>-3525</v>
      </c>
      <c r="E16" s="215">
        <v>-2684</v>
      </c>
      <c r="F16" s="215">
        <v>-2080</v>
      </c>
      <c r="G16" s="215">
        <v>-1349</v>
      </c>
      <c r="H16" s="215">
        <v>-8174</v>
      </c>
      <c r="I16" s="215">
        <v>-11847</v>
      </c>
      <c r="J16" s="215">
        <v>-3099</v>
      </c>
      <c r="K16" s="120">
        <v>-545</v>
      </c>
      <c r="L16" s="120">
        <v>-2128</v>
      </c>
      <c r="M16" s="120">
        <v>-18215</v>
      </c>
      <c r="N16" s="1143">
        <v>-8604</v>
      </c>
      <c r="O16" s="1239">
        <v>-3980</v>
      </c>
      <c r="P16" s="1299">
        <v>-2343</v>
      </c>
    </row>
    <row r="17" spans="2:16" s="749" customFormat="1" ht="21.75" customHeight="1">
      <c r="B17" s="976" t="s">
        <v>122</v>
      </c>
      <c r="C17" s="215">
        <v>11705</v>
      </c>
      <c r="D17" s="215">
        <v>10702</v>
      </c>
      <c r="E17" s="215">
        <v>10429</v>
      </c>
      <c r="F17" s="215">
        <v>17193</v>
      </c>
      <c r="G17" s="215">
        <v>20646</v>
      </c>
      <c r="H17" s="215">
        <v>9566</v>
      </c>
      <c r="I17" s="215">
        <v>6763</v>
      </c>
      <c r="J17" s="215">
        <v>5113</v>
      </c>
      <c r="K17" s="120">
        <v>5800</v>
      </c>
      <c r="L17" s="120">
        <v>8005</v>
      </c>
      <c r="M17" s="120">
        <v>7357</v>
      </c>
      <c r="N17" s="1143">
        <v>11040</v>
      </c>
      <c r="O17" s="1239">
        <v>14379</v>
      </c>
      <c r="P17" s="1299">
        <v>11717</v>
      </c>
    </row>
    <row r="18" spans="2:16" s="749" customFormat="1" ht="21.75" customHeight="1">
      <c r="B18" s="978" t="s">
        <v>123</v>
      </c>
      <c r="C18" s="281">
        <v>-15513</v>
      </c>
      <c r="D18" s="281">
        <v>-10636</v>
      </c>
      <c r="E18" s="281">
        <v>-18980</v>
      </c>
      <c r="F18" s="281">
        <v>-14882</v>
      </c>
      <c r="G18" s="281">
        <v>-6733</v>
      </c>
      <c r="H18" s="281">
        <v>-7958</v>
      </c>
      <c r="I18" s="281">
        <v>-7584</v>
      </c>
      <c r="J18" s="281">
        <v>-8832</v>
      </c>
      <c r="K18" s="354">
        <v>-8580</v>
      </c>
      <c r="L18" s="354">
        <v>-8327</v>
      </c>
      <c r="M18" s="354">
        <v>-13052</v>
      </c>
      <c r="N18" s="1145">
        <v>-8301</v>
      </c>
      <c r="O18" s="1241">
        <v>-12327</v>
      </c>
      <c r="P18" s="1301">
        <v>-12871</v>
      </c>
    </row>
    <row r="19" spans="2:16" s="731" customFormat="1" ht="21.75" customHeight="1">
      <c r="B19" s="979" t="s">
        <v>124</v>
      </c>
      <c r="C19" s="278">
        <v>57472</v>
      </c>
      <c r="D19" s="278">
        <v>25493</v>
      </c>
      <c r="E19" s="278">
        <v>23694</v>
      </c>
      <c r="F19" s="278">
        <v>33550</v>
      </c>
      <c r="G19" s="278">
        <v>29242</v>
      </c>
      <c r="H19" s="278">
        <v>51618</v>
      </c>
      <c r="I19" s="278">
        <v>59838</v>
      </c>
      <c r="J19" s="278" t="s">
        <v>22</v>
      </c>
      <c r="K19" s="338" t="s">
        <v>22</v>
      </c>
      <c r="L19" s="1045" t="s">
        <v>22</v>
      </c>
      <c r="M19" s="1045" t="s">
        <v>22</v>
      </c>
      <c r="N19" s="1146" t="s">
        <v>22</v>
      </c>
      <c r="O19" s="1242" t="s">
        <v>22</v>
      </c>
      <c r="P19" s="1302" t="s">
        <v>713</v>
      </c>
    </row>
    <row r="20" spans="2:16" s="749" customFormat="1" ht="21.75" customHeight="1">
      <c r="B20" s="980" t="s">
        <v>125</v>
      </c>
      <c r="C20" s="280">
        <v>8875</v>
      </c>
      <c r="D20" s="280">
        <v>8022</v>
      </c>
      <c r="E20" s="280">
        <v>9213</v>
      </c>
      <c r="F20" s="280">
        <v>9395</v>
      </c>
      <c r="G20" s="280">
        <v>8242</v>
      </c>
      <c r="H20" s="280">
        <v>8068</v>
      </c>
      <c r="I20" s="280">
        <v>10321</v>
      </c>
      <c r="J20" s="280">
        <v>12395</v>
      </c>
      <c r="K20" s="344">
        <v>10794</v>
      </c>
      <c r="L20" s="344">
        <v>8506</v>
      </c>
      <c r="M20" s="344">
        <v>13317</v>
      </c>
      <c r="N20" s="1147">
        <v>19534</v>
      </c>
      <c r="O20" s="1243">
        <v>18158</v>
      </c>
      <c r="P20" s="1303">
        <v>22987</v>
      </c>
    </row>
    <row r="21" spans="2:16" s="749" customFormat="1" ht="21.75" customHeight="1">
      <c r="B21" s="976" t="s">
        <v>126</v>
      </c>
      <c r="C21" s="250">
        <v>5552</v>
      </c>
      <c r="D21" s="250">
        <v>4984</v>
      </c>
      <c r="E21" s="250">
        <v>5359</v>
      </c>
      <c r="F21" s="250">
        <v>4860</v>
      </c>
      <c r="G21" s="250">
        <v>3893</v>
      </c>
      <c r="H21" s="250">
        <v>3903</v>
      </c>
      <c r="I21" s="250">
        <v>5682</v>
      </c>
      <c r="J21" s="250">
        <v>7084</v>
      </c>
      <c r="K21" s="118">
        <v>6565</v>
      </c>
      <c r="L21" s="118">
        <v>5418</v>
      </c>
      <c r="M21" s="118">
        <v>7425</v>
      </c>
      <c r="N21" s="1143">
        <v>12802</v>
      </c>
      <c r="O21" s="1239">
        <v>11928</v>
      </c>
      <c r="P21" s="1299">
        <v>14866</v>
      </c>
    </row>
    <row r="22" spans="2:16" s="749" customFormat="1" ht="21.75" customHeight="1">
      <c r="B22" s="981" t="s">
        <v>127</v>
      </c>
      <c r="C22" s="250">
        <v>3283</v>
      </c>
      <c r="D22" s="250">
        <v>2761</v>
      </c>
      <c r="E22" s="250">
        <v>3810</v>
      </c>
      <c r="F22" s="250">
        <v>4456</v>
      </c>
      <c r="G22" s="250">
        <v>4349</v>
      </c>
      <c r="H22" s="250">
        <v>4165</v>
      </c>
      <c r="I22" s="250">
        <v>4639</v>
      </c>
      <c r="J22" s="250">
        <v>5167</v>
      </c>
      <c r="K22" s="118">
        <v>4228</v>
      </c>
      <c r="L22" s="118">
        <v>3034</v>
      </c>
      <c r="M22" s="118">
        <v>5063</v>
      </c>
      <c r="N22" s="1143">
        <v>6732</v>
      </c>
      <c r="O22" s="1239">
        <v>5545</v>
      </c>
      <c r="P22" s="1299">
        <v>7375</v>
      </c>
    </row>
    <row r="23" spans="2:16" s="749" customFormat="1" ht="21.75" customHeight="1">
      <c r="B23" s="981" t="s">
        <v>128</v>
      </c>
      <c r="C23" s="215">
        <v>39</v>
      </c>
      <c r="D23" s="215">
        <v>276</v>
      </c>
      <c r="E23" s="215">
        <v>43</v>
      </c>
      <c r="F23" s="215">
        <v>78</v>
      </c>
      <c r="G23" s="215" t="s">
        <v>22</v>
      </c>
      <c r="H23" s="215" t="s">
        <v>129</v>
      </c>
      <c r="I23" s="215" t="s">
        <v>129</v>
      </c>
      <c r="J23" s="215">
        <v>143</v>
      </c>
      <c r="K23" s="120" t="s">
        <v>129</v>
      </c>
      <c r="L23" s="120">
        <v>53</v>
      </c>
      <c r="M23" s="120">
        <v>828</v>
      </c>
      <c r="N23" s="1148" t="s">
        <v>130</v>
      </c>
      <c r="O23" s="1244">
        <v>684</v>
      </c>
      <c r="P23" s="1304">
        <v>744</v>
      </c>
    </row>
    <row r="24" spans="2:16" s="749" customFormat="1" ht="21.75" customHeight="1">
      <c r="B24" s="980" t="s">
        <v>131</v>
      </c>
      <c r="C24" s="280">
        <v>-24186</v>
      </c>
      <c r="D24" s="280">
        <v>-21247</v>
      </c>
      <c r="E24" s="280">
        <v>-19855</v>
      </c>
      <c r="F24" s="280">
        <v>-18975</v>
      </c>
      <c r="G24" s="280">
        <v>-16379</v>
      </c>
      <c r="H24" s="280">
        <v>-14405</v>
      </c>
      <c r="I24" s="280">
        <v>-14874</v>
      </c>
      <c r="J24" s="280">
        <v>-15290</v>
      </c>
      <c r="K24" s="344">
        <v>-14956</v>
      </c>
      <c r="L24" s="344">
        <v>-11774</v>
      </c>
      <c r="M24" s="344">
        <v>-11210</v>
      </c>
      <c r="N24" s="1149">
        <v>-19345</v>
      </c>
      <c r="O24" s="1245">
        <v>-24006</v>
      </c>
      <c r="P24" s="1305">
        <v>-26509</v>
      </c>
    </row>
    <row r="25" spans="2:16" s="749" customFormat="1" ht="21.75" customHeight="1">
      <c r="B25" s="981" t="s">
        <v>132</v>
      </c>
      <c r="C25" s="215">
        <v>-23848</v>
      </c>
      <c r="D25" s="215">
        <v>-21247</v>
      </c>
      <c r="E25" s="215">
        <v>-19855</v>
      </c>
      <c r="F25" s="215">
        <v>-18975</v>
      </c>
      <c r="G25" s="215">
        <v>-16316</v>
      </c>
      <c r="H25" s="215">
        <v>-14382</v>
      </c>
      <c r="I25" s="215">
        <v>-14746</v>
      </c>
      <c r="J25" s="215">
        <v>-15290</v>
      </c>
      <c r="K25" s="120">
        <v>-14908</v>
      </c>
      <c r="L25" s="352">
        <v>-11774</v>
      </c>
      <c r="M25" s="352">
        <v>-11210</v>
      </c>
      <c r="N25" s="1143">
        <v>-18537</v>
      </c>
      <c r="O25" s="1239">
        <v>-24006</v>
      </c>
      <c r="P25" s="1299">
        <v>-26509</v>
      </c>
    </row>
    <row r="26" spans="2:16" s="749" customFormat="1" ht="21.75" customHeight="1">
      <c r="B26" s="982" t="s">
        <v>133</v>
      </c>
      <c r="C26" s="281">
        <v>-338</v>
      </c>
      <c r="D26" s="281" t="s">
        <v>22</v>
      </c>
      <c r="E26" s="281" t="s">
        <v>22</v>
      </c>
      <c r="F26" s="281" t="s">
        <v>22</v>
      </c>
      <c r="G26" s="281">
        <v>-63</v>
      </c>
      <c r="H26" s="281">
        <v>-22</v>
      </c>
      <c r="I26" s="281">
        <v>-128</v>
      </c>
      <c r="J26" s="281" t="s">
        <v>22</v>
      </c>
      <c r="K26" s="354">
        <v>-47</v>
      </c>
      <c r="L26" s="1046" t="s">
        <v>130</v>
      </c>
      <c r="M26" s="1046" t="s">
        <v>22</v>
      </c>
      <c r="N26" s="1144">
        <v>-808</v>
      </c>
      <c r="O26" s="1240" t="s">
        <v>22</v>
      </c>
      <c r="P26" s="1300" t="s">
        <v>713</v>
      </c>
    </row>
    <row r="27" spans="2:16" s="731" customFormat="1" ht="21.75" customHeight="1">
      <c r="B27" s="979" t="s">
        <v>134</v>
      </c>
      <c r="C27" s="278">
        <v>16296</v>
      </c>
      <c r="D27" s="278">
        <v>15784</v>
      </c>
      <c r="E27" s="278">
        <v>30979</v>
      </c>
      <c r="F27" s="278">
        <v>28613</v>
      </c>
      <c r="G27" s="278">
        <v>23163</v>
      </c>
      <c r="H27" s="278">
        <v>12673</v>
      </c>
      <c r="I27" s="278">
        <v>25057</v>
      </c>
      <c r="J27" s="278">
        <v>27779</v>
      </c>
      <c r="K27" s="338">
        <v>24908</v>
      </c>
      <c r="L27" s="338">
        <v>14786</v>
      </c>
      <c r="M27" s="338">
        <v>37968</v>
      </c>
      <c r="N27" s="1140">
        <v>27282</v>
      </c>
      <c r="O27" s="1236">
        <v>43615</v>
      </c>
      <c r="P27" s="1296">
        <v>49627</v>
      </c>
    </row>
    <row r="28" spans="2:16" s="731" customFormat="1" ht="21.75" customHeight="1">
      <c r="B28" s="979" t="s">
        <v>135</v>
      </c>
      <c r="C28" s="278">
        <v>58457</v>
      </c>
      <c r="D28" s="278">
        <v>28052</v>
      </c>
      <c r="E28" s="278">
        <v>44033</v>
      </c>
      <c r="F28" s="278">
        <v>52584</v>
      </c>
      <c r="G28" s="278">
        <v>44269</v>
      </c>
      <c r="H28" s="278">
        <v>57955</v>
      </c>
      <c r="I28" s="278">
        <v>80343</v>
      </c>
      <c r="J28" s="278">
        <v>94882</v>
      </c>
      <c r="K28" s="338">
        <v>75528</v>
      </c>
      <c r="L28" s="338">
        <v>37420</v>
      </c>
      <c r="M28" s="338">
        <v>117295</v>
      </c>
      <c r="N28" s="1140">
        <v>155036</v>
      </c>
      <c r="O28" s="1236">
        <v>125498</v>
      </c>
      <c r="P28" s="1296">
        <v>135300</v>
      </c>
    </row>
    <row r="29" spans="2:16" s="731" customFormat="1" ht="21.75" customHeight="1">
      <c r="B29" s="980" t="s">
        <v>136</v>
      </c>
      <c r="C29" s="280">
        <v>-56735</v>
      </c>
      <c r="D29" s="280">
        <v>-11058</v>
      </c>
      <c r="E29" s="280">
        <v>-11949</v>
      </c>
      <c r="F29" s="280">
        <v>-14933</v>
      </c>
      <c r="G29" s="280">
        <v>-7782</v>
      </c>
      <c r="H29" s="280">
        <v>-13879</v>
      </c>
      <c r="I29" s="280">
        <v>-18648</v>
      </c>
      <c r="J29" s="280">
        <v>-19662</v>
      </c>
      <c r="K29" s="344">
        <v>-10954</v>
      </c>
      <c r="L29" s="344">
        <v>-8002</v>
      </c>
      <c r="M29" s="344">
        <v>-31824</v>
      </c>
      <c r="N29" s="1147">
        <v>-39211</v>
      </c>
      <c r="O29" s="1243">
        <v>-22437</v>
      </c>
      <c r="P29" s="1303">
        <v>-21101</v>
      </c>
    </row>
    <row r="30" spans="2:16" s="749" customFormat="1" ht="21.75" customHeight="1">
      <c r="B30" s="983" t="s">
        <v>137</v>
      </c>
      <c r="C30" s="278">
        <v>1722</v>
      </c>
      <c r="D30" s="278">
        <v>16993</v>
      </c>
      <c r="E30" s="278">
        <v>32083</v>
      </c>
      <c r="F30" s="278">
        <v>37650</v>
      </c>
      <c r="G30" s="278">
        <v>36486</v>
      </c>
      <c r="H30" s="278">
        <v>44075</v>
      </c>
      <c r="I30" s="278">
        <v>61694</v>
      </c>
      <c r="J30" s="278">
        <v>75219</v>
      </c>
      <c r="K30" s="338">
        <v>64573</v>
      </c>
      <c r="L30" s="338">
        <v>29417</v>
      </c>
      <c r="M30" s="338">
        <v>85471</v>
      </c>
      <c r="N30" s="1140">
        <v>115824</v>
      </c>
      <c r="O30" s="1236">
        <v>103060</v>
      </c>
      <c r="P30" s="1296">
        <v>114199</v>
      </c>
    </row>
    <row r="31" spans="2:16" s="749" customFormat="1" ht="21.75" customHeight="1">
      <c r="B31" s="984" t="s">
        <v>138</v>
      </c>
      <c r="C31" s="282"/>
      <c r="D31" s="282"/>
      <c r="E31" s="282"/>
      <c r="F31" s="282"/>
      <c r="G31" s="282"/>
      <c r="H31" s="282"/>
      <c r="I31" s="282"/>
      <c r="J31" s="282"/>
      <c r="K31" s="362"/>
      <c r="L31" s="362"/>
      <c r="M31" s="362"/>
      <c r="N31" s="1142"/>
      <c r="O31" s="1238"/>
      <c r="P31" s="1298"/>
    </row>
    <row r="32" spans="2:16" s="749" customFormat="1" ht="21.75" customHeight="1">
      <c r="B32" s="985" t="s">
        <v>139</v>
      </c>
      <c r="C32" s="1041">
        <v>-1040</v>
      </c>
      <c r="D32" s="1041">
        <v>13448</v>
      </c>
      <c r="E32" s="1041">
        <v>27250</v>
      </c>
      <c r="F32" s="1041">
        <v>33075</v>
      </c>
      <c r="G32" s="1041">
        <v>36526</v>
      </c>
      <c r="H32" s="1041">
        <v>40760</v>
      </c>
      <c r="I32" s="1041">
        <v>56842</v>
      </c>
      <c r="J32" s="1041">
        <v>70419</v>
      </c>
      <c r="K32" s="1042">
        <v>60821</v>
      </c>
      <c r="L32" s="1042">
        <v>27001</v>
      </c>
      <c r="M32" s="1042">
        <v>82332</v>
      </c>
      <c r="N32" s="1150">
        <v>111247</v>
      </c>
      <c r="O32" s="1246">
        <v>100765</v>
      </c>
      <c r="P32" s="1306">
        <v>110636</v>
      </c>
    </row>
    <row r="33" spans="1:16" s="731" customFormat="1" ht="21.75" customHeight="1" thickBot="1">
      <c r="B33" s="821" t="s">
        <v>140</v>
      </c>
      <c r="C33" s="285">
        <v>2762</v>
      </c>
      <c r="D33" s="285">
        <v>3544</v>
      </c>
      <c r="E33" s="285">
        <v>4833</v>
      </c>
      <c r="F33" s="285">
        <v>4575</v>
      </c>
      <c r="G33" s="285">
        <v>-39</v>
      </c>
      <c r="H33" s="285">
        <v>3314</v>
      </c>
      <c r="I33" s="285">
        <v>4852</v>
      </c>
      <c r="J33" s="285">
        <v>4799</v>
      </c>
      <c r="K33" s="387">
        <v>3752</v>
      </c>
      <c r="L33" s="387">
        <v>2416</v>
      </c>
      <c r="M33" s="387">
        <v>3138</v>
      </c>
      <c r="N33" s="1151">
        <v>4577</v>
      </c>
      <c r="O33" s="1247">
        <v>2294</v>
      </c>
      <c r="P33" s="1307">
        <v>3562</v>
      </c>
    </row>
    <row r="34" spans="1:16" s="749" customFormat="1" ht="18.75" thickTop="1">
      <c r="B34" s="986" t="s">
        <v>141</v>
      </c>
      <c r="C34" s="278">
        <v>4321734</v>
      </c>
      <c r="D34" s="278">
        <v>3934456</v>
      </c>
      <c r="E34" s="278">
        <v>4046577</v>
      </c>
      <c r="F34" s="278">
        <v>4105295</v>
      </c>
      <c r="G34" s="278">
        <v>4006649</v>
      </c>
      <c r="H34" s="278">
        <v>3745549</v>
      </c>
      <c r="I34" s="278">
        <v>4209077</v>
      </c>
      <c r="J34" s="278" t="s">
        <v>22</v>
      </c>
      <c r="K34" s="338" t="s">
        <v>22</v>
      </c>
      <c r="L34" s="338" t="s">
        <v>22</v>
      </c>
      <c r="M34" s="338" t="s">
        <v>129</v>
      </c>
      <c r="N34" s="1152" t="s">
        <v>22</v>
      </c>
      <c r="O34" s="1248" t="s">
        <v>22</v>
      </c>
      <c r="P34" s="1250" t="s">
        <v>22</v>
      </c>
    </row>
    <row r="35" spans="1:16" s="749" customFormat="1" ht="11.25" customHeight="1">
      <c r="B35" s="987"/>
      <c r="C35" s="283"/>
      <c r="D35" s="283"/>
      <c r="E35" s="283"/>
      <c r="F35" s="283"/>
      <c r="G35" s="283"/>
      <c r="H35" s="283"/>
      <c r="I35" s="283"/>
      <c r="J35" s="283"/>
      <c r="K35" s="374"/>
      <c r="L35" s="374"/>
      <c r="M35" s="374"/>
      <c r="N35" s="1153"/>
      <c r="O35" s="537"/>
      <c r="P35" s="1251"/>
    </row>
    <row r="36" spans="1:16" s="749" customFormat="1" ht="18">
      <c r="B36" s="987"/>
      <c r="C36" s="1043"/>
      <c r="D36" s="1043"/>
      <c r="E36" s="1043"/>
      <c r="F36" s="1043"/>
      <c r="G36" s="1043"/>
      <c r="H36" s="1043"/>
      <c r="I36" s="1043"/>
      <c r="J36" s="1043"/>
      <c r="K36" s="375"/>
      <c r="L36" s="375"/>
      <c r="M36" s="375"/>
      <c r="N36" s="375"/>
      <c r="O36" s="376"/>
      <c r="P36" s="378" t="s">
        <v>142</v>
      </c>
    </row>
    <row r="37" spans="1:16" s="731" customFormat="1" ht="21.75" customHeight="1">
      <c r="B37" s="986" t="s">
        <v>143</v>
      </c>
      <c r="C37" s="278">
        <v>658</v>
      </c>
      <c r="D37" s="278">
        <v>385</v>
      </c>
      <c r="E37" s="278">
        <v>680</v>
      </c>
      <c r="F37" s="278">
        <v>663</v>
      </c>
      <c r="G37" s="278">
        <v>416</v>
      </c>
      <c r="H37" s="678">
        <v>542</v>
      </c>
      <c r="I37" s="678">
        <v>908</v>
      </c>
      <c r="J37" s="678">
        <v>932</v>
      </c>
      <c r="K37" s="1044">
        <v>684</v>
      </c>
      <c r="L37" s="338">
        <v>384</v>
      </c>
      <c r="M37" s="338">
        <v>1313</v>
      </c>
      <c r="N37" s="1154">
        <v>1451</v>
      </c>
      <c r="O37" s="1249">
        <v>1217</v>
      </c>
      <c r="P37" s="1308">
        <v>1227</v>
      </c>
    </row>
    <row r="38" spans="1:16" s="749" customFormat="1" ht="20.25" customHeight="1">
      <c r="B38" s="1206"/>
      <c r="C38" s="42"/>
      <c r="D38" s="42"/>
      <c r="E38" s="42"/>
      <c r="F38" s="42"/>
      <c r="G38" s="42"/>
      <c r="H38" s="42"/>
      <c r="I38" s="708"/>
      <c r="J38" s="708"/>
      <c r="K38" s="708"/>
      <c r="L38" s="708"/>
      <c r="M38" s="708"/>
      <c r="N38" s="833"/>
      <c r="O38" s="833"/>
      <c r="P38" s="1309"/>
    </row>
    <row r="39" spans="1:16" ht="20.25" customHeight="1">
      <c r="A39" s="1407" t="s">
        <v>144</v>
      </c>
      <c r="B39" s="1408"/>
      <c r="C39" s="1408"/>
      <c r="D39" s="1408"/>
      <c r="E39" s="1207"/>
    </row>
    <row r="40" spans="1:16" ht="20.25" customHeight="1">
      <c r="A40" s="1409" t="s">
        <v>145</v>
      </c>
      <c r="B40" s="1410"/>
      <c r="C40" s="1410"/>
      <c r="D40" s="1410"/>
      <c r="E40" s="1410"/>
      <c r="F40" s="1410"/>
      <c r="G40" s="1410"/>
    </row>
    <row r="41" spans="1:16" ht="40.15" customHeight="1">
      <c r="A41" s="1411" t="s">
        <v>146</v>
      </c>
      <c r="B41" s="1412"/>
      <c r="C41" s="1412"/>
      <c r="D41" s="1412"/>
      <c r="E41" s="1412"/>
      <c r="F41" s="1412"/>
      <c r="G41" s="1412"/>
      <c r="H41" s="44"/>
    </row>
    <row r="42" spans="1:16" ht="15" customHeight="1">
      <c r="A42" s="1405" t="s">
        <v>147</v>
      </c>
      <c r="B42" s="1406"/>
      <c r="C42" s="1406"/>
      <c r="D42" s="1406"/>
      <c r="E42" s="1406"/>
      <c r="F42" s="1406"/>
      <c r="G42" s="1406"/>
      <c r="H42" s="988"/>
    </row>
    <row r="43" spans="1:16" ht="15.75" customHeight="1">
      <c r="B43" s="989"/>
      <c r="C43" s="988"/>
      <c r="D43" s="988"/>
      <c r="F43" s="988"/>
      <c r="G43" s="988"/>
      <c r="H43" s="988"/>
    </row>
    <row r="44" spans="1:16" ht="22.5" customHeight="1">
      <c r="A44" s="705" t="s">
        <v>148</v>
      </c>
      <c r="B44" s="706"/>
      <c r="D44" s="34"/>
      <c r="E44" s="34"/>
      <c r="F44" s="34"/>
      <c r="G44" s="34"/>
      <c r="I44" s="34"/>
      <c r="J44" s="990"/>
      <c r="K44" s="972"/>
      <c r="L44" s="972"/>
      <c r="M44" s="972"/>
      <c r="N44" s="1050"/>
      <c r="O44" s="1050"/>
      <c r="P44" s="1050" t="s">
        <v>96</v>
      </c>
    </row>
    <row r="45" spans="1:16" ht="5.25" customHeight="1">
      <c r="B45" s="711"/>
    </row>
    <row r="46" spans="1:16" s="712" customFormat="1" ht="20.25" customHeight="1">
      <c r="B46" s="1397"/>
      <c r="C46" s="1385" t="s">
        <v>47</v>
      </c>
      <c r="D46" s="1385" t="s">
        <v>11</v>
      </c>
      <c r="E46" s="1385" t="s">
        <v>149</v>
      </c>
      <c r="F46" s="1385" t="s">
        <v>150</v>
      </c>
      <c r="G46" s="1385" t="s">
        <v>151</v>
      </c>
      <c r="H46" s="1385" t="s">
        <v>152</v>
      </c>
      <c r="I46" s="1385" t="s">
        <v>153</v>
      </c>
      <c r="J46" s="1385" t="s">
        <v>154</v>
      </c>
      <c r="K46" s="1385" t="s">
        <v>155</v>
      </c>
      <c r="L46" s="1391" t="s">
        <v>156</v>
      </c>
      <c r="M46" s="1391" t="s">
        <v>157</v>
      </c>
      <c r="N46" s="1403" t="s">
        <v>158</v>
      </c>
      <c r="O46" s="1401" t="s">
        <v>159</v>
      </c>
      <c r="P46" s="1400" t="s">
        <v>699</v>
      </c>
    </row>
    <row r="47" spans="1:16" s="712" customFormat="1" ht="20.25" customHeight="1">
      <c r="B47" s="1398"/>
      <c r="C47" s="1413"/>
      <c r="D47" s="1413"/>
      <c r="E47" s="1413"/>
      <c r="F47" s="1413"/>
      <c r="G47" s="1413"/>
      <c r="H47" s="1413"/>
      <c r="I47" s="1413"/>
      <c r="J47" s="1413"/>
      <c r="K47" s="1413"/>
      <c r="L47" s="1392"/>
      <c r="M47" s="1392"/>
      <c r="N47" s="1404"/>
      <c r="O47" s="1402"/>
      <c r="P47" s="1396"/>
    </row>
    <row r="48" spans="1:16" s="731" customFormat="1" ht="21.75" customHeight="1">
      <c r="B48" s="974" t="s">
        <v>137</v>
      </c>
      <c r="C48" s="278">
        <v>1722</v>
      </c>
      <c r="D48" s="278">
        <v>16993</v>
      </c>
      <c r="E48" s="278">
        <v>32083</v>
      </c>
      <c r="F48" s="278">
        <v>37650</v>
      </c>
      <c r="G48" s="278">
        <v>36486</v>
      </c>
      <c r="H48" s="278">
        <v>44075</v>
      </c>
      <c r="I48" s="278">
        <v>61694</v>
      </c>
      <c r="J48" s="278">
        <v>75219</v>
      </c>
      <c r="K48" s="278">
        <v>64573</v>
      </c>
      <c r="L48" s="338">
        <v>29417</v>
      </c>
      <c r="M48" s="338">
        <v>85471</v>
      </c>
      <c r="N48" s="338">
        <v>115824</v>
      </c>
      <c r="O48" s="339">
        <v>103060</v>
      </c>
      <c r="P48" s="209">
        <v>114199</v>
      </c>
    </row>
    <row r="49" spans="2:16" s="749" customFormat="1" ht="21.75" customHeight="1">
      <c r="B49" s="980" t="s">
        <v>160</v>
      </c>
      <c r="C49" s="280"/>
      <c r="D49" s="280"/>
      <c r="E49" s="280"/>
      <c r="F49" s="280"/>
      <c r="G49" s="280"/>
      <c r="H49" s="280"/>
      <c r="I49" s="280"/>
      <c r="J49" s="280"/>
      <c r="K49" s="280"/>
      <c r="L49" s="344"/>
      <c r="M49" s="344"/>
      <c r="N49" s="344"/>
      <c r="O49" s="185"/>
      <c r="P49" s="211"/>
    </row>
    <row r="50" spans="2:16" s="749" customFormat="1" ht="21.75" customHeight="1">
      <c r="B50" s="991" t="s">
        <v>161</v>
      </c>
      <c r="C50" s="280"/>
      <c r="D50" s="280"/>
      <c r="E50" s="280"/>
      <c r="F50" s="280"/>
      <c r="G50" s="280"/>
      <c r="H50" s="280"/>
      <c r="I50" s="280"/>
      <c r="J50" s="280"/>
      <c r="K50" s="280"/>
      <c r="L50" s="344"/>
      <c r="M50" s="344"/>
      <c r="N50" s="344"/>
      <c r="O50" s="185"/>
      <c r="P50" s="211"/>
    </row>
    <row r="51" spans="2:16" s="749" customFormat="1" ht="21.75" customHeight="1">
      <c r="B51" s="992" t="s">
        <v>162</v>
      </c>
      <c r="C51" s="250">
        <v>-1010</v>
      </c>
      <c r="D51" s="250">
        <v>11172</v>
      </c>
      <c r="E51" s="250">
        <v>15065</v>
      </c>
      <c r="F51" s="250">
        <v>46787</v>
      </c>
      <c r="G51" s="250">
        <v>-1232</v>
      </c>
      <c r="H51" s="250">
        <v>9977</v>
      </c>
      <c r="I51" s="250">
        <v>-575</v>
      </c>
      <c r="J51" s="250">
        <v>-10751</v>
      </c>
      <c r="K51" s="250">
        <v>-21936</v>
      </c>
      <c r="L51" s="118">
        <v>13460</v>
      </c>
      <c r="M51" s="118">
        <v>18533</v>
      </c>
      <c r="N51" s="118">
        <v>-11064</v>
      </c>
      <c r="O51" s="348">
        <v>17619</v>
      </c>
      <c r="P51" s="205">
        <v>-6346</v>
      </c>
    </row>
    <row r="52" spans="2:16" s="749" customFormat="1" ht="21.75" customHeight="1">
      <c r="B52" s="993" t="s">
        <v>163</v>
      </c>
      <c r="C52" s="250">
        <v>-872</v>
      </c>
      <c r="D52" s="250">
        <v>-398</v>
      </c>
      <c r="E52" s="250">
        <v>-425</v>
      </c>
      <c r="F52" s="250">
        <v>-925</v>
      </c>
      <c r="G52" s="250">
        <v>-725</v>
      </c>
      <c r="H52" s="250">
        <v>478</v>
      </c>
      <c r="I52" s="250">
        <v>-275</v>
      </c>
      <c r="J52" s="250">
        <v>-365</v>
      </c>
      <c r="K52" s="250">
        <v>-435</v>
      </c>
      <c r="L52" s="118">
        <v>442</v>
      </c>
      <c r="M52" s="118">
        <v>-258</v>
      </c>
      <c r="N52" s="118">
        <v>1138</v>
      </c>
      <c r="O52" s="348">
        <v>152</v>
      </c>
      <c r="P52" s="1310">
        <v>408</v>
      </c>
    </row>
    <row r="53" spans="2:16" s="749" customFormat="1" ht="21.75" customHeight="1">
      <c r="B53" s="993" t="s">
        <v>164</v>
      </c>
      <c r="C53" s="595" t="s">
        <v>22</v>
      </c>
      <c r="D53" s="595" t="s">
        <v>22</v>
      </c>
      <c r="E53" s="595" t="s">
        <v>22</v>
      </c>
      <c r="F53" s="595" t="s">
        <v>22</v>
      </c>
      <c r="G53" s="595">
        <v>-4868</v>
      </c>
      <c r="H53" s="595">
        <v>-3686</v>
      </c>
      <c r="I53" s="595">
        <v>4778</v>
      </c>
      <c r="J53" s="595">
        <v>4391</v>
      </c>
      <c r="K53" s="595">
        <v>-5731</v>
      </c>
      <c r="L53" s="594">
        <v>1982</v>
      </c>
      <c r="M53" s="594">
        <v>-10743</v>
      </c>
      <c r="N53" s="594">
        <v>1328</v>
      </c>
      <c r="O53" s="180">
        <v>485</v>
      </c>
      <c r="P53" s="1311">
        <v>2538</v>
      </c>
    </row>
    <row r="54" spans="2:16" s="749" customFormat="1" ht="21.75" customHeight="1">
      <c r="B54" s="994" t="s">
        <v>165</v>
      </c>
      <c r="C54" s="278">
        <v>-1883</v>
      </c>
      <c r="D54" s="278">
        <v>10774</v>
      </c>
      <c r="E54" s="278">
        <v>14639</v>
      </c>
      <c r="F54" s="278">
        <v>45862</v>
      </c>
      <c r="G54" s="278">
        <v>-6826</v>
      </c>
      <c r="H54" s="278">
        <v>6768</v>
      </c>
      <c r="I54" s="278">
        <v>3927</v>
      </c>
      <c r="J54" s="278">
        <v>-6725</v>
      </c>
      <c r="K54" s="278">
        <v>-28103</v>
      </c>
      <c r="L54" s="338">
        <v>15885</v>
      </c>
      <c r="M54" s="338">
        <v>7530</v>
      </c>
      <c r="N54" s="338">
        <v>-8597</v>
      </c>
      <c r="O54" s="339">
        <v>18257</v>
      </c>
      <c r="P54" s="209">
        <v>-3399</v>
      </c>
    </row>
    <row r="55" spans="2:16" s="749" customFormat="1" ht="21.75" customHeight="1">
      <c r="B55" s="995" t="s">
        <v>166</v>
      </c>
      <c r="C55" s="280"/>
      <c r="D55" s="280"/>
      <c r="E55" s="280"/>
      <c r="F55" s="280"/>
      <c r="G55" s="280"/>
      <c r="H55" s="280"/>
      <c r="I55" s="280"/>
      <c r="J55" s="280"/>
      <c r="K55" s="280"/>
      <c r="L55" s="344"/>
      <c r="M55" s="344"/>
      <c r="N55" s="344"/>
      <c r="O55" s="185"/>
      <c r="P55" s="211"/>
    </row>
    <row r="56" spans="2:16" s="749" customFormat="1" ht="21.75" customHeight="1">
      <c r="B56" s="996" t="s">
        <v>167</v>
      </c>
      <c r="C56" s="233">
        <v>-12505</v>
      </c>
      <c r="D56" s="233">
        <v>34509</v>
      </c>
      <c r="E56" s="233">
        <v>40578</v>
      </c>
      <c r="F56" s="233">
        <v>34811</v>
      </c>
      <c r="G56" s="233">
        <v>-44362</v>
      </c>
      <c r="H56" s="233">
        <v>-7958</v>
      </c>
      <c r="I56" s="233">
        <v>-12244</v>
      </c>
      <c r="J56" s="233">
        <v>-8975</v>
      </c>
      <c r="K56" s="233">
        <v>-24518</v>
      </c>
      <c r="L56" s="117">
        <v>17590</v>
      </c>
      <c r="M56" s="117">
        <v>34797</v>
      </c>
      <c r="N56" s="117">
        <v>18745</v>
      </c>
      <c r="O56" s="351">
        <v>39232</v>
      </c>
      <c r="P56" s="165">
        <v>-1014</v>
      </c>
    </row>
    <row r="57" spans="2:16" s="749" customFormat="1" ht="21.75" customHeight="1">
      <c r="B57" s="992" t="s">
        <v>168</v>
      </c>
      <c r="C57" s="215">
        <v>-945</v>
      </c>
      <c r="D57" s="215">
        <v>-528</v>
      </c>
      <c r="E57" s="215">
        <v>1184</v>
      </c>
      <c r="F57" s="215">
        <v>-3405</v>
      </c>
      <c r="G57" s="215">
        <v>-2709</v>
      </c>
      <c r="H57" s="215">
        <v>693</v>
      </c>
      <c r="I57" s="215">
        <v>1024</v>
      </c>
      <c r="J57" s="215">
        <v>-189</v>
      </c>
      <c r="K57" s="215">
        <v>-1092</v>
      </c>
      <c r="L57" s="120">
        <v>4815</v>
      </c>
      <c r="M57" s="120">
        <v>1677</v>
      </c>
      <c r="N57" s="120">
        <v>-3178</v>
      </c>
      <c r="O57" s="349">
        <v>-627</v>
      </c>
      <c r="P57" s="158">
        <v>-2510</v>
      </c>
    </row>
    <row r="58" spans="2:16" s="749" customFormat="1" ht="21.75" customHeight="1">
      <c r="B58" s="993" t="s">
        <v>164</v>
      </c>
      <c r="C58" s="595" t="s">
        <v>22</v>
      </c>
      <c r="D58" s="595" t="s">
        <v>22</v>
      </c>
      <c r="E58" s="595" t="s">
        <v>22</v>
      </c>
      <c r="F58" s="595" t="s">
        <v>22</v>
      </c>
      <c r="G58" s="595">
        <v>-10993</v>
      </c>
      <c r="H58" s="595">
        <v>554</v>
      </c>
      <c r="I58" s="595">
        <v>-3075</v>
      </c>
      <c r="J58" s="595">
        <v>-4380</v>
      </c>
      <c r="K58" s="595">
        <v>-13220</v>
      </c>
      <c r="L58" s="594">
        <v>-4741</v>
      </c>
      <c r="M58" s="594">
        <v>19111</v>
      </c>
      <c r="N58" s="362">
        <v>23009</v>
      </c>
      <c r="O58" s="208">
        <v>13359</v>
      </c>
      <c r="P58" s="213">
        <v>-831</v>
      </c>
    </row>
    <row r="59" spans="2:16" s="749" customFormat="1" ht="21.75" customHeight="1">
      <c r="B59" s="994" t="s">
        <v>169</v>
      </c>
      <c r="C59" s="278">
        <v>-13450</v>
      </c>
      <c r="D59" s="278">
        <v>33980</v>
      </c>
      <c r="E59" s="278">
        <v>41763</v>
      </c>
      <c r="F59" s="278">
        <v>31405</v>
      </c>
      <c r="G59" s="278">
        <v>-58065</v>
      </c>
      <c r="H59" s="278">
        <v>-6710</v>
      </c>
      <c r="I59" s="278">
        <v>-14295</v>
      </c>
      <c r="J59" s="278">
        <v>-13545</v>
      </c>
      <c r="K59" s="278">
        <v>-38831</v>
      </c>
      <c r="L59" s="338">
        <v>17664</v>
      </c>
      <c r="M59" s="338">
        <v>55587</v>
      </c>
      <c r="N59" s="338">
        <v>38575</v>
      </c>
      <c r="O59" s="339">
        <v>51964</v>
      </c>
      <c r="P59" s="209">
        <v>-4356</v>
      </c>
    </row>
    <row r="60" spans="2:16" s="749" customFormat="1" ht="21.75" customHeight="1">
      <c r="B60" s="997" t="s">
        <v>170</v>
      </c>
      <c r="C60" s="278">
        <v>-15334</v>
      </c>
      <c r="D60" s="278">
        <v>44754</v>
      </c>
      <c r="E60" s="278">
        <v>56403</v>
      </c>
      <c r="F60" s="278">
        <v>77268</v>
      </c>
      <c r="G60" s="278">
        <v>-64892</v>
      </c>
      <c r="H60" s="278">
        <v>57</v>
      </c>
      <c r="I60" s="278">
        <v>-10368</v>
      </c>
      <c r="J60" s="278">
        <v>-20270</v>
      </c>
      <c r="K60" s="278">
        <v>-66934</v>
      </c>
      <c r="L60" s="338">
        <v>33549</v>
      </c>
      <c r="M60" s="338">
        <v>63117</v>
      </c>
      <c r="N60" s="338">
        <v>29978</v>
      </c>
      <c r="O60" s="339">
        <v>70222</v>
      </c>
      <c r="P60" s="209">
        <v>-7756</v>
      </c>
    </row>
    <row r="61" spans="2:16" s="749" customFormat="1" ht="21.75" customHeight="1">
      <c r="B61" s="724" t="s">
        <v>171</v>
      </c>
      <c r="C61" s="216">
        <v>-13611</v>
      </c>
      <c r="D61" s="216">
        <v>61748</v>
      </c>
      <c r="E61" s="216">
        <v>88487</v>
      </c>
      <c r="F61" s="216">
        <v>114919</v>
      </c>
      <c r="G61" s="216">
        <v>-28405</v>
      </c>
      <c r="H61" s="216">
        <v>44133</v>
      </c>
      <c r="I61" s="216">
        <v>51326</v>
      </c>
      <c r="J61" s="216">
        <v>54948</v>
      </c>
      <c r="K61" s="216">
        <v>-2361</v>
      </c>
      <c r="L61" s="1036">
        <v>62967</v>
      </c>
      <c r="M61" s="1036">
        <v>148588</v>
      </c>
      <c r="N61" s="1036">
        <v>145803</v>
      </c>
      <c r="O61" s="1252">
        <v>173283</v>
      </c>
      <c r="P61" s="184">
        <v>106443</v>
      </c>
    </row>
    <row r="62" spans="2:16" s="749" customFormat="1" ht="21.75" customHeight="1">
      <c r="B62" s="998" t="s">
        <v>172</v>
      </c>
      <c r="C62" s="282"/>
      <c r="D62" s="282"/>
      <c r="E62" s="282"/>
      <c r="F62" s="282"/>
      <c r="G62" s="282"/>
      <c r="H62" s="282"/>
      <c r="I62" s="282"/>
      <c r="J62" s="282"/>
      <c r="K62" s="282"/>
      <c r="L62" s="362"/>
      <c r="M62" s="362"/>
      <c r="N62" s="362"/>
      <c r="O62" s="208"/>
      <c r="P62" s="213"/>
    </row>
    <row r="63" spans="2:16" s="749" customFormat="1" ht="21.75" customHeight="1">
      <c r="B63" s="985" t="s">
        <v>139</v>
      </c>
      <c r="C63" s="1041">
        <v>-16177</v>
      </c>
      <c r="D63" s="1041">
        <v>56171</v>
      </c>
      <c r="E63" s="1041">
        <v>82221</v>
      </c>
      <c r="F63" s="1041">
        <v>107347</v>
      </c>
      <c r="G63" s="1041">
        <v>-25379</v>
      </c>
      <c r="H63" s="1041">
        <v>40289</v>
      </c>
      <c r="I63" s="1041">
        <v>47430</v>
      </c>
      <c r="J63" s="1041">
        <v>50938</v>
      </c>
      <c r="K63" s="1041">
        <v>-4220</v>
      </c>
      <c r="L63" s="1042">
        <v>59111</v>
      </c>
      <c r="M63" s="1042">
        <v>142429</v>
      </c>
      <c r="N63" s="1042">
        <v>138434</v>
      </c>
      <c r="O63" s="1253">
        <v>168317</v>
      </c>
      <c r="P63" s="1312">
        <v>103239</v>
      </c>
    </row>
    <row r="64" spans="2:16" s="749" customFormat="1" ht="21.75" customHeight="1">
      <c r="B64" s="999" t="s">
        <v>140</v>
      </c>
      <c r="C64" s="284">
        <v>2565</v>
      </c>
      <c r="D64" s="284">
        <v>5576</v>
      </c>
      <c r="E64" s="284">
        <v>6265</v>
      </c>
      <c r="F64" s="284">
        <v>7571</v>
      </c>
      <c r="G64" s="284">
        <v>-3025</v>
      </c>
      <c r="H64" s="284">
        <v>3843</v>
      </c>
      <c r="I64" s="284">
        <v>3896</v>
      </c>
      <c r="J64" s="284">
        <v>4010</v>
      </c>
      <c r="K64" s="284">
        <v>1859</v>
      </c>
      <c r="L64" s="396">
        <v>3856</v>
      </c>
      <c r="M64" s="396">
        <v>6159</v>
      </c>
      <c r="N64" s="396">
        <v>7369</v>
      </c>
      <c r="O64" s="385">
        <v>4965</v>
      </c>
      <c r="P64" s="217">
        <v>3203</v>
      </c>
    </row>
    <row r="65" spans="1:16" s="749" customFormat="1" ht="21.75" customHeight="1">
      <c r="B65" s="1000" t="s">
        <v>173</v>
      </c>
      <c r="C65" s="357">
        <v>-13611</v>
      </c>
      <c r="D65" s="359">
        <v>61748</v>
      </c>
      <c r="E65" s="359">
        <v>88487</v>
      </c>
      <c r="F65" s="359">
        <v>114919</v>
      </c>
      <c r="G65" s="359">
        <v>-28405</v>
      </c>
      <c r="H65" s="359">
        <v>44133</v>
      </c>
      <c r="I65" s="359">
        <v>51326</v>
      </c>
      <c r="J65" s="359">
        <v>54948</v>
      </c>
      <c r="K65" s="359">
        <v>-2361</v>
      </c>
      <c r="L65" s="357">
        <v>62967</v>
      </c>
      <c r="M65" s="357">
        <v>148588</v>
      </c>
      <c r="N65" s="357">
        <v>145803</v>
      </c>
      <c r="O65" s="358">
        <v>173283</v>
      </c>
      <c r="P65" s="360">
        <v>106443</v>
      </c>
    </row>
    <row r="66" spans="1:16" s="731" customFormat="1" ht="21.75" customHeight="1">
      <c r="B66" s="833"/>
      <c r="C66" s="185"/>
      <c r="D66" s="185"/>
      <c r="E66" s="185"/>
      <c r="F66" s="185"/>
      <c r="G66" s="185"/>
      <c r="H66" s="708"/>
      <c r="I66" s="708"/>
      <c r="O66" s="38"/>
      <c r="P66" s="38"/>
    </row>
    <row r="67" spans="1:16" s="731" customFormat="1" ht="21.75" customHeight="1">
      <c r="A67" s="1407"/>
      <c r="B67" s="1408"/>
      <c r="C67" s="1408"/>
      <c r="D67" s="1408"/>
      <c r="E67" s="185"/>
      <c r="F67" s="185"/>
      <c r="G67" s="185"/>
      <c r="H67" s="185"/>
      <c r="I67" s="708"/>
      <c r="O67" s="38"/>
      <c r="P67" s="38"/>
    </row>
    <row r="68" spans="1:16" s="731" customFormat="1" ht="21.75" customHeight="1">
      <c r="B68" s="833"/>
      <c r="C68" s="185"/>
      <c r="D68" s="185"/>
      <c r="E68" s="185"/>
      <c r="F68" s="185"/>
      <c r="G68" s="185"/>
      <c r="H68" s="185"/>
      <c r="I68" s="708"/>
      <c r="O68" s="38"/>
      <c r="P68" s="38"/>
    </row>
  </sheetData>
  <mergeCells count="35">
    <mergeCell ref="A67:D67"/>
    <mergeCell ref="M46:M47"/>
    <mergeCell ref="B46:B47"/>
    <mergeCell ref="C46:C47"/>
    <mergeCell ref="D46:D47"/>
    <mergeCell ref="E46:E47"/>
    <mergeCell ref="F46:F47"/>
    <mergeCell ref="G46:G47"/>
    <mergeCell ref="H46:H47"/>
    <mergeCell ref="I46:I47"/>
    <mergeCell ref="J46:J47"/>
    <mergeCell ref="K46:K47"/>
    <mergeCell ref="P3:P4"/>
    <mergeCell ref="P46:P47"/>
    <mergeCell ref="O3:O4"/>
    <mergeCell ref="O46:O47"/>
    <mergeCell ref="E3:E4"/>
    <mergeCell ref="F3:F4"/>
    <mergeCell ref="L46:L47"/>
    <mergeCell ref="N46:N47"/>
    <mergeCell ref="G3:G4"/>
    <mergeCell ref="A42:G42"/>
    <mergeCell ref="N3:N4"/>
    <mergeCell ref="A39:D39"/>
    <mergeCell ref="A40:G40"/>
    <mergeCell ref="A41:G41"/>
    <mergeCell ref="M3:M4"/>
    <mergeCell ref="H3:H4"/>
    <mergeCell ref="I3:I4"/>
    <mergeCell ref="J3:J4"/>
    <mergeCell ref="K3:K4"/>
    <mergeCell ref="L3:L4"/>
    <mergeCell ref="B3:B4"/>
    <mergeCell ref="C3:C4"/>
    <mergeCell ref="D3:D4"/>
  </mergeCells>
  <phoneticPr fontId="2"/>
  <printOptions horizontalCentered="1"/>
  <pageMargins left="0.39370078740157483" right="0.43307086614173229" top="0.78740157480314965" bottom="0.39370078740157483" header="0.27559055118110237" footer="0.35433070866141736"/>
  <pageSetup paperSize="8" scale="5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zoomScale="40" zoomScaleNormal="55" zoomScaleSheetLayoutView="40" workbookViewId="0">
      <pane xSplit="2" topLeftCell="C1" activePane="topRight" state="frozenSplit"/>
      <selection pane="topRight" activeCell="D33" sqref="D33"/>
    </sheetView>
  </sheetViews>
  <sheetFormatPr defaultColWidth="9" defaultRowHeight="18"/>
  <cols>
    <col min="1" max="1" width="3.5" style="47" customWidth="1"/>
    <col min="2" max="2" width="49.5" style="537" customWidth="1"/>
    <col min="3" max="3" width="19.125" style="405" customWidth="1"/>
    <col min="4" max="6" width="19.125" style="94" customWidth="1"/>
    <col min="7" max="7" width="19.125" style="405" customWidth="1"/>
    <col min="8" max="10" width="19.125" style="94" customWidth="1"/>
    <col min="11" max="11" width="19.125" style="405" customWidth="1"/>
    <col min="12" max="14" width="19.125" style="94" customWidth="1"/>
    <col min="15" max="15" width="19.125" style="405" customWidth="1"/>
    <col min="16" max="32" width="19.125" style="94" customWidth="1"/>
    <col min="33" max="34" width="19" style="94" customWidth="1"/>
    <col min="35" max="42" width="19.125" style="94" customWidth="1"/>
    <col min="43" max="71" width="9" style="94"/>
    <col min="72" max="16384" width="9" style="47"/>
  </cols>
  <sheetData>
    <row r="1" spans="1:71" ht="38.25" customHeight="1">
      <c r="A1" s="403" t="s">
        <v>174</v>
      </c>
      <c r="B1" s="404"/>
      <c r="E1" s="406"/>
      <c r="I1" s="406"/>
      <c r="M1" s="406"/>
      <c r="Q1" s="406"/>
      <c r="S1" s="406"/>
      <c r="T1" s="34"/>
      <c r="V1" s="407"/>
      <c r="X1" s="407"/>
      <c r="AD1" s="407"/>
      <c r="AE1" s="407"/>
      <c r="AG1" s="407"/>
      <c r="AI1" s="408"/>
      <c r="AJ1" s="408"/>
      <c r="AK1" s="408"/>
      <c r="AL1" s="408"/>
      <c r="AP1" s="408" t="s">
        <v>1</v>
      </c>
    </row>
    <row r="2" spans="1:71" s="409" customFormat="1" ht="39" customHeight="1">
      <c r="B2" s="410"/>
      <c r="C2" s="1415" t="s">
        <v>175</v>
      </c>
      <c r="D2" s="1415"/>
      <c r="E2" s="1415"/>
      <c r="F2" s="1415"/>
      <c r="G2" s="1414" t="s">
        <v>176</v>
      </c>
      <c r="H2" s="1415"/>
      <c r="I2" s="1415"/>
      <c r="J2" s="1416"/>
      <c r="K2" s="1414" t="s">
        <v>177</v>
      </c>
      <c r="L2" s="1415"/>
      <c r="M2" s="1415"/>
      <c r="N2" s="1416"/>
      <c r="O2" s="1414" t="s">
        <v>178</v>
      </c>
      <c r="P2" s="1415"/>
      <c r="Q2" s="1415"/>
      <c r="R2" s="1416"/>
      <c r="S2" s="1414" t="s">
        <v>179</v>
      </c>
      <c r="T2" s="1415"/>
      <c r="U2" s="1415"/>
      <c r="V2" s="1416"/>
      <c r="W2" s="1414" t="s">
        <v>180</v>
      </c>
      <c r="X2" s="1415"/>
      <c r="Y2" s="1415"/>
      <c r="Z2" s="1416"/>
      <c r="AA2" s="1414" t="s">
        <v>181</v>
      </c>
      <c r="AB2" s="1415"/>
      <c r="AC2" s="1415"/>
      <c r="AD2" s="1416"/>
      <c r="AE2" s="1417" t="s">
        <v>182</v>
      </c>
      <c r="AF2" s="1417"/>
      <c r="AG2" s="1417"/>
      <c r="AH2" s="1418"/>
      <c r="AI2" s="1419" t="s">
        <v>183</v>
      </c>
      <c r="AJ2" s="1420"/>
      <c r="AK2" s="1420"/>
      <c r="AL2" s="1421"/>
      <c r="AM2" s="1419" t="s">
        <v>184</v>
      </c>
      <c r="AN2" s="1420"/>
      <c r="AO2" s="1420"/>
      <c r="AP2" s="142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row>
    <row r="3" spans="1:71" s="412" customFormat="1" ht="39" customHeight="1">
      <c r="B3" s="413"/>
      <c r="C3" s="1209" t="s">
        <v>185</v>
      </c>
      <c r="D3" s="414" t="s">
        <v>186</v>
      </c>
      <c r="E3" s="414" t="s">
        <v>187</v>
      </c>
      <c r="F3" s="1209" t="s">
        <v>188</v>
      </c>
      <c r="G3" s="1208" t="s">
        <v>185</v>
      </c>
      <c r="H3" s="414" t="s">
        <v>186</v>
      </c>
      <c r="I3" s="414" t="s">
        <v>187</v>
      </c>
      <c r="J3" s="1210" t="s">
        <v>188</v>
      </c>
      <c r="K3" s="1208" t="s">
        <v>185</v>
      </c>
      <c r="L3" s="414" t="s">
        <v>186</v>
      </c>
      <c r="M3" s="414" t="s">
        <v>187</v>
      </c>
      <c r="N3" s="1210" t="s">
        <v>188</v>
      </c>
      <c r="O3" s="1208" t="s">
        <v>185</v>
      </c>
      <c r="P3" s="414" t="s">
        <v>186</v>
      </c>
      <c r="Q3" s="414" t="s">
        <v>187</v>
      </c>
      <c r="R3" s="1210" t="s">
        <v>188</v>
      </c>
      <c r="S3" s="1208" t="s">
        <v>185</v>
      </c>
      <c r="T3" s="414" t="s">
        <v>186</v>
      </c>
      <c r="U3" s="414" t="s">
        <v>187</v>
      </c>
      <c r="V3" s="1210" t="s">
        <v>188</v>
      </c>
      <c r="W3" s="1208" t="s">
        <v>185</v>
      </c>
      <c r="X3" s="414" t="s">
        <v>186</v>
      </c>
      <c r="Y3" s="414" t="s">
        <v>189</v>
      </c>
      <c r="Z3" s="1210" t="s">
        <v>190</v>
      </c>
      <c r="AA3" s="1208" t="s">
        <v>185</v>
      </c>
      <c r="AB3" s="414" t="s">
        <v>186</v>
      </c>
      <c r="AC3" s="414" t="s">
        <v>191</v>
      </c>
      <c r="AD3" s="1210" t="s">
        <v>192</v>
      </c>
      <c r="AE3" s="1208" t="s">
        <v>185</v>
      </c>
      <c r="AF3" s="414" t="s">
        <v>186</v>
      </c>
      <c r="AG3" s="414" t="s">
        <v>193</v>
      </c>
      <c r="AH3" s="1210" t="s">
        <v>194</v>
      </c>
      <c r="AI3" s="415" t="s">
        <v>185</v>
      </c>
      <c r="AJ3" s="1209" t="s">
        <v>195</v>
      </c>
      <c r="AK3" s="416" t="s">
        <v>193</v>
      </c>
      <c r="AL3" s="417" t="s">
        <v>194</v>
      </c>
      <c r="AM3" s="1208" t="s">
        <v>185</v>
      </c>
      <c r="AN3" s="416" t="s">
        <v>195</v>
      </c>
      <c r="AO3" s="416" t="s">
        <v>193</v>
      </c>
      <c r="AP3" s="417" t="s">
        <v>194</v>
      </c>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row>
    <row r="4" spans="1:71" s="95" customFormat="1" ht="39" customHeight="1">
      <c r="B4" s="419" t="s">
        <v>12</v>
      </c>
      <c r="C4" s="420">
        <v>1523136</v>
      </c>
      <c r="D4" s="421">
        <v>1498906</v>
      </c>
      <c r="E4" s="421">
        <v>1387973</v>
      </c>
      <c r="F4" s="420">
        <v>1451722</v>
      </c>
      <c r="G4" s="422">
        <v>1214045</v>
      </c>
      <c r="H4" s="421">
        <v>1040170</v>
      </c>
      <c r="I4" s="421">
        <v>1154347</v>
      </c>
      <c r="J4" s="423">
        <v>1267341</v>
      </c>
      <c r="K4" s="422">
        <v>1130731</v>
      </c>
      <c r="L4" s="421">
        <f>2354027-K4</f>
        <v>1223296</v>
      </c>
      <c r="M4" s="421">
        <v>1332649</v>
      </c>
      <c r="N4" s="423">
        <v>1285383</v>
      </c>
      <c r="O4" s="422">
        <v>1227634</v>
      </c>
      <c r="P4" s="421">
        <v>1301610</v>
      </c>
      <c r="Q4" s="421">
        <v>1325425</v>
      </c>
      <c r="R4" s="423">
        <v>1363484</v>
      </c>
      <c r="S4" s="422">
        <v>1377294</v>
      </c>
      <c r="T4" s="421">
        <v>1425162</v>
      </c>
      <c r="U4" s="421">
        <v>1438351</v>
      </c>
      <c r="V4" s="423">
        <v>1530221</v>
      </c>
      <c r="W4" s="422">
        <v>1407178</v>
      </c>
      <c r="X4" s="421">
        <v>1497931</v>
      </c>
      <c r="Y4" s="421">
        <v>1305129</v>
      </c>
      <c r="Z4" s="423">
        <v>955944</v>
      </c>
      <c r="AA4" s="422">
        <v>897121</v>
      </c>
      <c r="AB4" s="421">
        <v>989277</v>
      </c>
      <c r="AC4" s="421">
        <v>982619</v>
      </c>
      <c r="AD4" s="423">
        <v>975401</v>
      </c>
      <c r="AE4" s="422">
        <v>958289</v>
      </c>
      <c r="AF4" s="421">
        <v>1006889</v>
      </c>
      <c r="AG4" s="421">
        <v>993726</v>
      </c>
      <c r="AH4" s="423">
        <v>1055735</v>
      </c>
      <c r="AI4" s="424">
        <v>1109645</v>
      </c>
      <c r="AJ4" s="420">
        <v>1086059</v>
      </c>
      <c r="AK4" s="425">
        <v>1104873</v>
      </c>
      <c r="AL4" s="426">
        <v>1193660</v>
      </c>
      <c r="AM4" s="422">
        <v>1001595</v>
      </c>
      <c r="AN4" s="425">
        <v>950975</v>
      </c>
      <c r="AO4" s="425">
        <v>995574</v>
      </c>
      <c r="AP4" s="426">
        <v>1007763</v>
      </c>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1:71" s="24" customFormat="1" ht="39" customHeight="1">
      <c r="B5" s="419" t="s">
        <v>13</v>
      </c>
      <c r="C5" s="427">
        <v>-1464505</v>
      </c>
      <c r="D5" s="421">
        <v>-1435213</v>
      </c>
      <c r="E5" s="428">
        <v>-1325579</v>
      </c>
      <c r="F5" s="420">
        <v>-1387417</v>
      </c>
      <c r="G5" s="429">
        <v>-1155248</v>
      </c>
      <c r="H5" s="421">
        <v>-979250</v>
      </c>
      <c r="I5" s="428">
        <v>-1095042</v>
      </c>
      <c r="J5" s="423">
        <v>-1202116</v>
      </c>
      <c r="K5" s="429">
        <v>-1075086</v>
      </c>
      <c r="L5" s="428">
        <f>-2235356-K5</f>
        <v>-1160270</v>
      </c>
      <c r="M5" s="428">
        <v>-1270556</v>
      </c>
      <c r="N5" s="430">
        <v>-1223980</v>
      </c>
      <c r="O5" s="429">
        <v>-1168993</v>
      </c>
      <c r="P5" s="428">
        <v>-1237665</v>
      </c>
      <c r="Q5" s="428">
        <v>-1262800</v>
      </c>
      <c r="R5" s="430">
        <v>-1294228</v>
      </c>
      <c r="S5" s="429">
        <v>-1312108</v>
      </c>
      <c r="T5" s="428">
        <v>-1356029</v>
      </c>
      <c r="U5" s="428">
        <v>-1371554</v>
      </c>
      <c r="V5" s="430">
        <v>-1453605</v>
      </c>
      <c r="W5" s="429">
        <v>-1338711</v>
      </c>
      <c r="X5" s="428">
        <v>-1422736</v>
      </c>
      <c r="Y5" s="428">
        <v>-1244990</v>
      </c>
      <c r="Z5" s="430">
        <v>-924127</v>
      </c>
      <c r="AA5" s="429">
        <v>-859540</v>
      </c>
      <c r="AB5" s="428">
        <v>-941747</v>
      </c>
      <c r="AC5" s="428">
        <v>-938567</v>
      </c>
      <c r="AD5" s="430">
        <v>-926361</v>
      </c>
      <c r="AE5" s="429">
        <v>-913520</v>
      </c>
      <c r="AF5" s="428">
        <v>-957988</v>
      </c>
      <c r="AG5" s="428">
        <v>-944853</v>
      </c>
      <c r="AH5" s="430">
        <v>-1005553</v>
      </c>
      <c r="AI5" s="431">
        <v>-1058994</v>
      </c>
      <c r="AJ5" s="427">
        <v>-1034501</v>
      </c>
      <c r="AK5" s="432">
        <v>-1050380</v>
      </c>
      <c r="AL5" s="433">
        <v>-1118796</v>
      </c>
      <c r="AM5" s="429">
        <v>-954277</v>
      </c>
      <c r="AN5" s="432">
        <v>-903459</v>
      </c>
      <c r="AO5" s="432">
        <v>-949331</v>
      </c>
      <c r="AP5" s="433">
        <v>-956775</v>
      </c>
    </row>
    <row r="6" spans="1:71" s="95" customFormat="1" ht="39" customHeight="1">
      <c r="B6" s="419" t="s">
        <v>14</v>
      </c>
      <c r="C6" s="427">
        <v>58631</v>
      </c>
      <c r="D6" s="421">
        <v>63692</v>
      </c>
      <c r="E6" s="428">
        <v>62394</v>
      </c>
      <c r="F6" s="420">
        <v>64305</v>
      </c>
      <c r="G6" s="429">
        <v>58797</v>
      </c>
      <c r="H6" s="421">
        <v>60920</v>
      </c>
      <c r="I6" s="428">
        <v>59305</v>
      </c>
      <c r="J6" s="423">
        <v>65225</v>
      </c>
      <c r="K6" s="429">
        <f>K4+K5</f>
        <v>55645</v>
      </c>
      <c r="L6" s="428">
        <f>118670-K6</f>
        <v>63025</v>
      </c>
      <c r="M6" s="428">
        <v>62092</v>
      </c>
      <c r="N6" s="430">
        <v>61404</v>
      </c>
      <c r="O6" s="429">
        <v>58641</v>
      </c>
      <c r="P6" s="428">
        <v>63944</v>
      </c>
      <c r="Q6" s="428">
        <v>62624</v>
      </c>
      <c r="R6" s="430">
        <v>69257</v>
      </c>
      <c r="S6" s="429">
        <v>65186</v>
      </c>
      <c r="T6" s="428">
        <v>69132</v>
      </c>
      <c r="U6" s="428">
        <v>66797</v>
      </c>
      <c r="V6" s="430">
        <v>76617</v>
      </c>
      <c r="W6" s="429">
        <v>68466</v>
      </c>
      <c r="X6" s="428">
        <v>75194</v>
      </c>
      <c r="Y6" s="428">
        <v>60138</v>
      </c>
      <c r="Z6" s="430">
        <v>31820</v>
      </c>
      <c r="AA6" s="429">
        <v>37580</v>
      </c>
      <c r="AB6" s="428">
        <v>47529</v>
      </c>
      <c r="AC6" s="428">
        <v>44051</v>
      </c>
      <c r="AD6" s="430">
        <v>49043</v>
      </c>
      <c r="AE6" s="429">
        <v>44769</v>
      </c>
      <c r="AF6" s="428">
        <v>48900</v>
      </c>
      <c r="AG6" s="428">
        <v>48873</v>
      </c>
      <c r="AH6" s="430">
        <v>50183</v>
      </c>
      <c r="AI6" s="431">
        <v>50651</v>
      </c>
      <c r="AJ6" s="427">
        <v>51557</v>
      </c>
      <c r="AK6" s="432">
        <v>54494</v>
      </c>
      <c r="AL6" s="433">
        <v>74864</v>
      </c>
      <c r="AM6" s="429">
        <v>47317</v>
      </c>
      <c r="AN6" s="432">
        <v>47517</v>
      </c>
      <c r="AO6" s="432">
        <v>46243</v>
      </c>
      <c r="AP6" s="433">
        <v>50987</v>
      </c>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s="95" customFormat="1" ht="39" customHeight="1">
      <c r="B7" s="434" t="s">
        <v>15</v>
      </c>
      <c r="C7" s="435">
        <v>-47970</v>
      </c>
      <c r="D7" s="436">
        <v>-47747</v>
      </c>
      <c r="E7" s="437">
        <v>-43839</v>
      </c>
      <c r="F7" s="438">
        <v>-49518</v>
      </c>
      <c r="G7" s="439">
        <v>-43495</v>
      </c>
      <c r="H7" s="436">
        <v>-43288</v>
      </c>
      <c r="I7" s="437">
        <v>-42252</v>
      </c>
      <c r="J7" s="440">
        <v>-49690</v>
      </c>
      <c r="K7" s="439">
        <v>-39937</v>
      </c>
      <c r="L7" s="437">
        <f>-80771-K7</f>
        <v>-40834</v>
      </c>
      <c r="M7" s="437">
        <v>-40633</v>
      </c>
      <c r="N7" s="441">
        <v>-44560</v>
      </c>
      <c r="O7" s="439">
        <v>-40875</v>
      </c>
      <c r="P7" s="437">
        <v>-42389</v>
      </c>
      <c r="Q7" s="437">
        <v>-42282</v>
      </c>
      <c r="R7" s="441">
        <v>-50987</v>
      </c>
      <c r="S7" s="439">
        <v>-43311</v>
      </c>
      <c r="T7" s="437">
        <v>-45306</v>
      </c>
      <c r="U7" s="437">
        <v>-44323</v>
      </c>
      <c r="V7" s="441">
        <v>-52428</v>
      </c>
      <c r="W7" s="439">
        <v>-44916</v>
      </c>
      <c r="X7" s="437">
        <v>-48743</v>
      </c>
      <c r="Y7" s="437">
        <v>-45260</v>
      </c>
      <c r="Z7" s="441">
        <v>-44692</v>
      </c>
      <c r="AA7" s="439">
        <v>-40488</v>
      </c>
      <c r="AB7" s="437">
        <v>-39221</v>
      </c>
      <c r="AC7" s="437">
        <v>-38577</v>
      </c>
      <c r="AD7" s="441">
        <v>-43788</v>
      </c>
      <c r="AE7" s="439">
        <v>-38149</v>
      </c>
      <c r="AF7" s="437">
        <v>-38141</v>
      </c>
      <c r="AG7" s="437">
        <v>-38283</v>
      </c>
      <c r="AH7" s="441">
        <v>-40632</v>
      </c>
      <c r="AI7" s="442">
        <v>-39634</v>
      </c>
      <c r="AJ7" s="435">
        <v>-39850</v>
      </c>
      <c r="AK7" s="443">
        <v>-38613</v>
      </c>
      <c r="AL7" s="444">
        <v>-48947</v>
      </c>
      <c r="AM7" s="439">
        <v>-39514</v>
      </c>
      <c r="AN7" s="443">
        <v>-38508</v>
      </c>
      <c r="AO7" s="443">
        <v>-39344</v>
      </c>
      <c r="AP7" s="444">
        <v>-41393</v>
      </c>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s="95" customFormat="1" ht="39" customHeight="1">
      <c r="B8" s="419" t="s">
        <v>16</v>
      </c>
      <c r="C8" s="427">
        <v>10660</v>
      </c>
      <c r="D8" s="421">
        <v>15946</v>
      </c>
      <c r="E8" s="428">
        <v>18554</v>
      </c>
      <c r="F8" s="420">
        <v>14788</v>
      </c>
      <c r="G8" s="429">
        <v>15301</v>
      </c>
      <c r="H8" s="421">
        <v>17633</v>
      </c>
      <c r="I8" s="428">
        <v>17052</v>
      </c>
      <c r="J8" s="433">
        <v>15535</v>
      </c>
      <c r="K8" s="429">
        <f>K6+K7-1</f>
        <v>15707</v>
      </c>
      <c r="L8" s="428">
        <f>37899-K8</f>
        <v>22192</v>
      </c>
      <c r="M8" s="428">
        <v>21458</v>
      </c>
      <c r="N8" s="430">
        <v>16845</v>
      </c>
      <c r="O8" s="429">
        <v>17765</v>
      </c>
      <c r="P8" s="428">
        <v>21556</v>
      </c>
      <c r="Q8" s="428">
        <v>20342</v>
      </c>
      <c r="R8" s="430">
        <v>18269</v>
      </c>
      <c r="S8" s="429">
        <v>21874</v>
      </c>
      <c r="T8" s="428">
        <v>23827</v>
      </c>
      <c r="U8" s="428">
        <v>22473</v>
      </c>
      <c r="V8" s="430">
        <v>24189</v>
      </c>
      <c r="W8" s="429">
        <v>23550</v>
      </c>
      <c r="X8" s="428">
        <v>26451</v>
      </c>
      <c r="Y8" s="428">
        <v>14877</v>
      </c>
      <c r="Z8" s="430">
        <v>-12872</v>
      </c>
      <c r="AA8" s="429">
        <v>-2907</v>
      </c>
      <c r="AB8" s="428">
        <v>8308</v>
      </c>
      <c r="AC8" s="428">
        <v>5474</v>
      </c>
      <c r="AD8" s="430">
        <v>5253</v>
      </c>
      <c r="AE8" s="429">
        <v>6619</v>
      </c>
      <c r="AF8" s="428">
        <v>10759</v>
      </c>
      <c r="AG8" s="428">
        <v>10589</v>
      </c>
      <c r="AH8" s="430">
        <v>9552</v>
      </c>
      <c r="AI8" s="431">
        <v>11016</v>
      </c>
      <c r="AJ8" s="427">
        <v>11707</v>
      </c>
      <c r="AK8" s="432">
        <v>15882</v>
      </c>
      <c r="AL8" s="433">
        <v>25917</v>
      </c>
      <c r="AM8" s="429">
        <v>7803</v>
      </c>
      <c r="AN8" s="432">
        <v>9009</v>
      </c>
      <c r="AO8" s="432">
        <v>6898</v>
      </c>
      <c r="AP8" s="433">
        <v>9595</v>
      </c>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s="24" customFormat="1" ht="39" customHeight="1">
      <c r="B9" s="445" t="s">
        <v>17</v>
      </c>
      <c r="C9" s="446">
        <v>12671</v>
      </c>
      <c r="D9" s="421">
        <v>15474</v>
      </c>
      <c r="E9" s="447">
        <v>11574</v>
      </c>
      <c r="F9" s="420">
        <v>18550</v>
      </c>
      <c r="G9" s="448">
        <v>13728</v>
      </c>
      <c r="H9" s="421">
        <v>9951</v>
      </c>
      <c r="I9" s="447">
        <v>11822</v>
      </c>
      <c r="J9" s="449">
        <v>16147</v>
      </c>
      <c r="K9" s="448">
        <f>SUM(K10:K16)+1</f>
        <v>18715</v>
      </c>
      <c r="L9" s="447">
        <f>34485-K9</f>
        <v>15770</v>
      </c>
      <c r="M9" s="447">
        <v>11863</v>
      </c>
      <c r="N9" s="449">
        <v>13370</v>
      </c>
      <c r="O9" s="448">
        <v>17301</v>
      </c>
      <c r="P9" s="447">
        <v>15099</v>
      </c>
      <c r="Q9" s="447">
        <v>12479</v>
      </c>
      <c r="R9" s="449">
        <v>17151</v>
      </c>
      <c r="S9" s="448">
        <v>17719</v>
      </c>
      <c r="T9" s="447">
        <v>15327</v>
      </c>
      <c r="U9" s="447">
        <v>12481</v>
      </c>
      <c r="V9" s="449">
        <v>15568</v>
      </c>
      <c r="W9" s="448">
        <v>15321</v>
      </c>
      <c r="X9" s="447">
        <v>12747</v>
      </c>
      <c r="Y9" s="447">
        <v>6168</v>
      </c>
      <c r="Z9" s="449">
        <v>5117</v>
      </c>
      <c r="AA9" s="448">
        <v>8476</v>
      </c>
      <c r="AB9" s="447">
        <v>10305</v>
      </c>
      <c r="AC9" s="447">
        <v>9089</v>
      </c>
      <c r="AD9" s="449">
        <v>9375</v>
      </c>
      <c r="AE9" s="448">
        <v>14841</v>
      </c>
      <c r="AF9" s="447">
        <v>10127</v>
      </c>
      <c r="AG9" s="447">
        <v>8749</v>
      </c>
      <c r="AH9" s="449">
        <v>10256</v>
      </c>
      <c r="AI9" s="450">
        <v>9668</v>
      </c>
      <c r="AJ9" s="446">
        <v>11661</v>
      </c>
      <c r="AK9" s="451">
        <v>4618</v>
      </c>
      <c r="AL9" s="452">
        <v>11195</v>
      </c>
      <c r="AM9" s="448">
        <v>7324</v>
      </c>
      <c r="AN9" s="451">
        <v>6961</v>
      </c>
      <c r="AO9" s="451">
        <v>8756</v>
      </c>
      <c r="AP9" s="452">
        <v>16911</v>
      </c>
    </row>
    <row r="10" spans="1:71" ht="39" customHeight="1">
      <c r="B10" s="453" t="s">
        <v>18</v>
      </c>
      <c r="C10" s="454">
        <v>6772</v>
      </c>
      <c r="D10" s="455">
        <v>6080</v>
      </c>
      <c r="E10" s="456">
        <v>5112</v>
      </c>
      <c r="F10" s="457">
        <v>6608</v>
      </c>
      <c r="G10" s="458">
        <v>4228</v>
      </c>
      <c r="H10" s="455">
        <v>4953</v>
      </c>
      <c r="I10" s="456">
        <v>3586</v>
      </c>
      <c r="J10" s="459">
        <v>5664</v>
      </c>
      <c r="K10" s="458">
        <v>3308</v>
      </c>
      <c r="L10" s="456">
        <f>6305-K10</f>
        <v>2997</v>
      </c>
      <c r="M10" s="456">
        <v>3229</v>
      </c>
      <c r="N10" s="459">
        <v>3679</v>
      </c>
      <c r="O10" s="458">
        <v>3243</v>
      </c>
      <c r="P10" s="456">
        <v>4064</v>
      </c>
      <c r="Q10" s="456">
        <v>3478</v>
      </c>
      <c r="R10" s="459">
        <v>4210</v>
      </c>
      <c r="S10" s="458">
        <v>3856</v>
      </c>
      <c r="T10" s="456">
        <v>3447</v>
      </c>
      <c r="U10" s="456">
        <v>2933</v>
      </c>
      <c r="V10" s="459">
        <v>3479</v>
      </c>
      <c r="W10" s="458">
        <v>3035</v>
      </c>
      <c r="X10" s="456">
        <v>2695</v>
      </c>
      <c r="Y10" s="456">
        <v>2103</v>
      </c>
      <c r="Z10" s="459">
        <v>1764</v>
      </c>
      <c r="AA10" s="458">
        <v>1475</v>
      </c>
      <c r="AB10" s="456">
        <v>1171</v>
      </c>
      <c r="AC10" s="456">
        <v>843</v>
      </c>
      <c r="AD10" s="459">
        <v>1143</v>
      </c>
      <c r="AE10" s="458">
        <v>999</v>
      </c>
      <c r="AF10" s="456">
        <v>1010</v>
      </c>
      <c r="AG10" s="456">
        <v>1279</v>
      </c>
      <c r="AH10" s="459">
        <v>1020</v>
      </c>
      <c r="AI10" s="460">
        <v>1089</v>
      </c>
      <c r="AJ10" s="454">
        <v>1230</v>
      </c>
      <c r="AK10" s="461">
        <v>1288</v>
      </c>
      <c r="AL10" s="462">
        <v>2387</v>
      </c>
      <c r="AM10" s="458">
        <v>1230</v>
      </c>
      <c r="AN10" s="461">
        <v>1298</v>
      </c>
      <c r="AO10" s="461">
        <v>1201</v>
      </c>
      <c r="AP10" s="462">
        <v>1195</v>
      </c>
    </row>
    <row r="11" spans="1:71" s="95" customFormat="1" ht="39" customHeight="1">
      <c r="B11" s="463" t="s">
        <v>19</v>
      </c>
      <c r="C11" s="464">
        <v>1224</v>
      </c>
      <c r="D11" s="465">
        <v>823</v>
      </c>
      <c r="E11" s="466">
        <v>996</v>
      </c>
      <c r="F11" s="467">
        <v>1500</v>
      </c>
      <c r="G11" s="468">
        <v>1303</v>
      </c>
      <c r="H11" s="465">
        <v>176</v>
      </c>
      <c r="I11" s="466">
        <v>815</v>
      </c>
      <c r="J11" s="467">
        <v>1359</v>
      </c>
      <c r="K11" s="468">
        <v>3048</v>
      </c>
      <c r="L11" s="466">
        <f>4427-K11</f>
        <v>1379</v>
      </c>
      <c r="M11" s="466">
        <v>857</v>
      </c>
      <c r="N11" s="469">
        <v>1532</v>
      </c>
      <c r="O11" s="468">
        <v>2208</v>
      </c>
      <c r="P11" s="466">
        <v>1305</v>
      </c>
      <c r="Q11" s="466">
        <v>956</v>
      </c>
      <c r="R11" s="469">
        <v>1583</v>
      </c>
      <c r="S11" s="468">
        <v>1740</v>
      </c>
      <c r="T11" s="466">
        <v>707</v>
      </c>
      <c r="U11" s="466">
        <v>1393</v>
      </c>
      <c r="V11" s="469">
        <v>1164</v>
      </c>
      <c r="W11" s="468">
        <v>2250</v>
      </c>
      <c r="X11" s="466">
        <v>1971</v>
      </c>
      <c r="Y11" s="466">
        <v>986</v>
      </c>
      <c r="Z11" s="469">
        <v>3142</v>
      </c>
      <c r="AA11" s="468">
        <v>2031</v>
      </c>
      <c r="AB11" s="466">
        <v>1268</v>
      </c>
      <c r="AC11" s="466">
        <v>598</v>
      </c>
      <c r="AD11" s="469">
        <v>1143</v>
      </c>
      <c r="AE11" s="468">
        <v>1307</v>
      </c>
      <c r="AF11" s="466">
        <v>245</v>
      </c>
      <c r="AG11" s="466">
        <v>775</v>
      </c>
      <c r="AH11" s="469">
        <v>1754</v>
      </c>
      <c r="AI11" s="470">
        <v>1438</v>
      </c>
      <c r="AJ11" s="464">
        <v>291</v>
      </c>
      <c r="AK11" s="471">
        <v>860</v>
      </c>
      <c r="AL11" s="467">
        <v>2389</v>
      </c>
      <c r="AM11" s="468">
        <v>1312</v>
      </c>
      <c r="AN11" s="471">
        <v>355</v>
      </c>
      <c r="AO11" s="471">
        <v>534</v>
      </c>
      <c r="AP11" s="467">
        <v>386</v>
      </c>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s="95" customFormat="1" ht="39" customHeight="1">
      <c r="B12" s="463" t="s">
        <v>20</v>
      </c>
      <c r="C12" s="464">
        <v>617</v>
      </c>
      <c r="D12" s="465">
        <v>1249</v>
      </c>
      <c r="E12" s="466">
        <v>1914</v>
      </c>
      <c r="F12" s="467">
        <v>2149</v>
      </c>
      <c r="G12" s="468">
        <v>4167</v>
      </c>
      <c r="H12" s="465">
        <v>1916</v>
      </c>
      <c r="I12" s="466">
        <v>3458</v>
      </c>
      <c r="J12" s="467">
        <v>1200</v>
      </c>
      <c r="K12" s="468">
        <v>6138</v>
      </c>
      <c r="L12" s="466">
        <f>11911-K12</f>
        <v>5773</v>
      </c>
      <c r="M12" s="466">
        <v>4883</v>
      </c>
      <c r="N12" s="469">
        <v>2355</v>
      </c>
      <c r="O12" s="468">
        <v>6463</v>
      </c>
      <c r="P12" s="466">
        <v>5139</v>
      </c>
      <c r="Q12" s="466">
        <v>6113</v>
      </c>
      <c r="R12" s="469">
        <v>6037</v>
      </c>
      <c r="S12" s="468">
        <v>7793</v>
      </c>
      <c r="T12" s="466">
        <v>8793</v>
      </c>
      <c r="U12" s="466">
        <v>6940</v>
      </c>
      <c r="V12" s="469">
        <v>5385</v>
      </c>
      <c r="W12" s="468">
        <v>6678</v>
      </c>
      <c r="X12" s="466">
        <v>5149</v>
      </c>
      <c r="Y12" s="466" t="s">
        <v>22</v>
      </c>
      <c r="Z12" s="469" t="s">
        <v>22</v>
      </c>
      <c r="AA12" s="468">
        <v>528</v>
      </c>
      <c r="AB12" s="466">
        <v>1922</v>
      </c>
      <c r="AC12" s="466">
        <v>3992</v>
      </c>
      <c r="AD12" s="469">
        <v>2737</v>
      </c>
      <c r="AE12" s="468">
        <v>8272</v>
      </c>
      <c r="AF12" s="466">
        <v>2901</v>
      </c>
      <c r="AG12" s="466">
        <v>2961</v>
      </c>
      <c r="AH12" s="469">
        <v>5163</v>
      </c>
      <c r="AI12" s="470">
        <v>4103</v>
      </c>
      <c r="AJ12" s="464">
        <v>4015</v>
      </c>
      <c r="AK12" s="471">
        <v>1974</v>
      </c>
      <c r="AL12" s="467">
        <v>2474</v>
      </c>
      <c r="AM12" s="468">
        <v>1728</v>
      </c>
      <c r="AN12" s="471">
        <v>2533</v>
      </c>
      <c r="AO12" s="471">
        <v>758</v>
      </c>
      <c r="AP12" s="467">
        <v>10569</v>
      </c>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39" customHeight="1">
      <c r="B13" s="463" t="s">
        <v>21</v>
      </c>
      <c r="C13" s="468" t="s">
        <v>22</v>
      </c>
      <c r="D13" s="466" t="s">
        <v>22</v>
      </c>
      <c r="E13" s="466" t="s">
        <v>22</v>
      </c>
      <c r="F13" s="467">
        <v>6231</v>
      </c>
      <c r="G13" s="468">
        <v>863</v>
      </c>
      <c r="H13" s="466" t="s">
        <v>22</v>
      </c>
      <c r="I13" s="466" t="s">
        <v>22</v>
      </c>
      <c r="J13" s="467">
        <v>1519</v>
      </c>
      <c r="K13" s="468">
        <v>1682</v>
      </c>
      <c r="L13" s="466" t="s">
        <v>22</v>
      </c>
      <c r="M13" s="466" t="s">
        <v>22</v>
      </c>
      <c r="N13" s="469">
        <v>360</v>
      </c>
      <c r="O13" s="468">
        <v>1419</v>
      </c>
      <c r="P13" s="466" t="s">
        <v>22</v>
      </c>
      <c r="Q13" s="466" t="s">
        <v>22</v>
      </c>
      <c r="R13" s="469">
        <v>453</v>
      </c>
      <c r="S13" s="468">
        <v>16</v>
      </c>
      <c r="T13" s="466" t="s">
        <v>22</v>
      </c>
      <c r="U13" s="466" t="s">
        <v>22</v>
      </c>
      <c r="V13" s="469">
        <v>45</v>
      </c>
      <c r="W13" s="468" t="s">
        <v>22</v>
      </c>
      <c r="X13" s="466" t="s">
        <v>22</v>
      </c>
      <c r="Y13" s="466" t="s">
        <v>22</v>
      </c>
      <c r="Z13" s="469" t="s">
        <v>22</v>
      </c>
      <c r="AA13" s="468" t="s">
        <v>22</v>
      </c>
      <c r="AB13" s="466" t="s">
        <v>22</v>
      </c>
      <c r="AC13" s="466" t="s">
        <v>22</v>
      </c>
      <c r="AD13" s="472" t="s">
        <v>129</v>
      </c>
      <c r="AE13" s="468" t="s">
        <v>129</v>
      </c>
      <c r="AF13" s="466" t="s">
        <v>129</v>
      </c>
      <c r="AG13" s="466" t="s">
        <v>129</v>
      </c>
      <c r="AH13" s="469" t="s">
        <v>129</v>
      </c>
      <c r="AI13" s="470" t="s">
        <v>129</v>
      </c>
      <c r="AJ13" s="464" t="s">
        <v>22</v>
      </c>
      <c r="AK13" s="471" t="s">
        <v>22</v>
      </c>
      <c r="AL13" s="467" t="s">
        <v>22</v>
      </c>
      <c r="AM13" s="468" t="s">
        <v>22</v>
      </c>
      <c r="AN13" s="471" t="s">
        <v>22</v>
      </c>
      <c r="AO13" s="471" t="s">
        <v>22</v>
      </c>
      <c r="AP13" s="467" t="s">
        <v>22</v>
      </c>
    </row>
    <row r="14" spans="1:71" ht="39" customHeight="1">
      <c r="B14" s="463" t="s">
        <v>23</v>
      </c>
      <c r="C14" s="468" t="s">
        <v>22</v>
      </c>
      <c r="D14" s="466" t="s">
        <v>22</v>
      </c>
      <c r="E14" s="466" t="s">
        <v>22</v>
      </c>
      <c r="F14" s="469" t="s">
        <v>22</v>
      </c>
      <c r="G14" s="468" t="s">
        <v>22</v>
      </c>
      <c r="H14" s="466" t="s">
        <v>22</v>
      </c>
      <c r="I14" s="466" t="s">
        <v>22</v>
      </c>
      <c r="J14" s="467" t="s">
        <v>22</v>
      </c>
      <c r="K14" s="468" t="s">
        <v>22</v>
      </c>
      <c r="L14" s="466" t="s">
        <v>22</v>
      </c>
      <c r="M14" s="466" t="s">
        <v>22</v>
      </c>
      <c r="N14" s="469" t="s">
        <v>22</v>
      </c>
      <c r="O14" s="468" t="s">
        <v>22</v>
      </c>
      <c r="P14" s="466" t="s">
        <v>22</v>
      </c>
      <c r="Q14" s="466" t="s">
        <v>22</v>
      </c>
      <c r="R14" s="469" t="s">
        <v>22</v>
      </c>
      <c r="S14" s="468" t="s">
        <v>22</v>
      </c>
      <c r="T14" s="466" t="s">
        <v>22</v>
      </c>
      <c r="U14" s="466" t="s">
        <v>22</v>
      </c>
      <c r="V14" s="469" t="s">
        <v>22</v>
      </c>
      <c r="W14" s="464" t="s">
        <v>22</v>
      </c>
      <c r="X14" s="466" t="s">
        <v>22</v>
      </c>
      <c r="Y14" s="466" t="s">
        <v>22</v>
      </c>
      <c r="Z14" s="464" t="s">
        <v>22</v>
      </c>
      <c r="AA14" s="468" t="s">
        <v>22</v>
      </c>
      <c r="AB14" s="466">
        <v>3036</v>
      </c>
      <c r="AC14" s="466">
        <v>54</v>
      </c>
      <c r="AD14" s="469">
        <v>712</v>
      </c>
      <c r="AE14" s="468" t="s">
        <v>129</v>
      </c>
      <c r="AF14" s="466" t="s">
        <v>129</v>
      </c>
      <c r="AG14" s="466" t="s">
        <v>129</v>
      </c>
      <c r="AH14" s="469" t="s">
        <v>129</v>
      </c>
      <c r="AI14" s="470" t="s">
        <v>129</v>
      </c>
      <c r="AJ14" s="464" t="s">
        <v>22</v>
      </c>
      <c r="AK14" s="471" t="s">
        <v>22</v>
      </c>
      <c r="AL14" s="467" t="s">
        <v>22</v>
      </c>
      <c r="AM14" s="468" t="s">
        <v>22</v>
      </c>
      <c r="AN14" s="471" t="s">
        <v>22</v>
      </c>
      <c r="AO14" s="471" t="s">
        <v>22</v>
      </c>
      <c r="AP14" s="467" t="s">
        <v>22</v>
      </c>
    </row>
    <row r="15" spans="1:71" ht="39" customHeight="1">
      <c r="B15" s="473" t="s">
        <v>24</v>
      </c>
      <c r="C15" s="468" t="s">
        <v>22</v>
      </c>
      <c r="D15" s="466" t="s">
        <v>22</v>
      </c>
      <c r="E15" s="466" t="s">
        <v>22</v>
      </c>
      <c r="F15" s="469" t="s">
        <v>22</v>
      </c>
      <c r="G15" s="468" t="s">
        <v>22</v>
      </c>
      <c r="H15" s="466" t="s">
        <v>22</v>
      </c>
      <c r="I15" s="466" t="s">
        <v>22</v>
      </c>
      <c r="J15" s="467" t="s">
        <v>22</v>
      </c>
      <c r="K15" s="468" t="s">
        <v>22</v>
      </c>
      <c r="L15" s="466" t="s">
        <v>22</v>
      </c>
      <c r="M15" s="466" t="s">
        <v>22</v>
      </c>
      <c r="N15" s="469" t="s">
        <v>22</v>
      </c>
      <c r="O15" s="468" t="s">
        <v>22</v>
      </c>
      <c r="P15" s="466" t="s">
        <v>22</v>
      </c>
      <c r="Q15" s="466" t="s">
        <v>22</v>
      </c>
      <c r="R15" s="469" t="s">
        <v>22</v>
      </c>
      <c r="S15" s="468" t="s">
        <v>22</v>
      </c>
      <c r="T15" s="466" t="s">
        <v>22</v>
      </c>
      <c r="U15" s="466" t="s">
        <v>22</v>
      </c>
      <c r="V15" s="469" t="s">
        <v>22</v>
      </c>
      <c r="W15" s="464" t="s">
        <v>22</v>
      </c>
      <c r="X15" s="466" t="s">
        <v>22</v>
      </c>
      <c r="Y15" s="466" t="s">
        <v>22</v>
      </c>
      <c r="Z15" s="464" t="s">
        <v>22</v>
      </c>
      <c r="AA15" s="468" t="s">
        <v>22</v>
      </c>
      <c r="AB15" s="466" t="s">
        <v>22</v>
      </c>
      <c r="AC15" s="466" t="s">
        <v>22</v>
      </c>
      <c r="AD15" s="472" t="s">
        <v>129</v>
      </c>
      <c r="AE15" s="468" t="s">
        <v>129</v>
      </c>
      <c r="AF15" s="466" t="s">
        <v>129</v>
      </c>
      <c r="AG15" s="466" t="s">
        <v>129</v>
      </c>
      <c r="AH15" s="469" t="s">
        <v>129</v>
      </c>
      <c r="AI15" s="470" t="s">
        <v>129</v>
      </c>
      <c r="AJ15" s="464" t="s">
        <v>22</v>
      </c>
      <c r="AK15" s="471" t="s">
        <v>22</v>
      </c>
      <c r="AL15" s="467" t="s">
        <v>22</v>
      </c>
      <c r="AM15" s="468" t="s">
        <v>22</v>
      </c>
      <c r="AN15" s="471" t="s">
        <v>22</v>
      </c>
      <c r="AO15" s="471" t="s">
        <v>22</v>
      </c>
      <c r="AP15" s="467">
        <v>5408</v>
      </c>
    </row>
    <row r="16" spans="1:71" s="94" customFormat="1" ht="39" customHeight="1">
      <c r="B16" s="463" t="s">
        <v>25</v>
      </c>
      <c r="C16" s="464">
        <v>4057</v>
      </c>
      <c r="D16" s="455">
        <v>7322</v>
      </c>
      <c r="E16" s="466">
        <v>3551</v>
      </c>
      <c r="F16" s="467">
        <v>2062</v>
      </c>
      <c r="G16" s="468">
        <v>3165</v>
      </c>
      <c r="H16" s="465">
        <v>2907</v>
      </c>
      <c r="I16" s="466">
        <v>3962</v>
      </c>
      <c r="J16" s="467">
        <v>6405</v>
      </c>
      <c r="K16" s="468">
        <v>4538</v>
      </c>
      <c r="L16" s="466">
        <v>5621</v>
      </c>
      <c r="M16" s="466">
        <v>2892</v>
      </c>
      <c r="N16" s="469">
        <v>5445</v>
      </c>
      <c r="O16" s="468">
        <v>3966</v>
      </c>
      <c r="P16" s="466">
        <v>6010</v>
      </c>
      <c r="Q16" s="466">
        <v>1931</v>
      </c>
      <c r="R16" s="469">
        <v>3450</v>
      </c>
      <c r="S16" s="468">
        <v>4312</v>
      </c>
      <c r="T16" s="466">
        <v>2397</v>
      </c>
      <c r="U16" s="466">
        <v>1214</v>
      </c>
      <c r="V16" s="469">
        <v>5479</v>
      </c>
      <c r="W16" s="468">
        <v>3356</v>
      </c>
      <c r="X16" s="466">
        <v>2930</v>
      </c>
      <c r="Y16" s="466">
        <v>3077</v>
      </c>
      <c r="Z16" s="469">
        <v>211</v>
      </c>
      <c r="AA16" s="468">
        <v>4441</v>
      </c>
      <c r="AB16" s="466">
        <v>2907</v>
      </c>
      <c r="AC16" s="466">
        <v>3599</v>
      </c>
      <c r="AD16" s="469">
        <v>3644</v>
      </c>
      <c r="AE16" s="468">
        <v>4261</v>
      </c>
      <c r="AF16" s="466">
        <v>5969</v>
      </c>
      <c r="AG16" s="466">
        <v>3733</v>
      </c>
      <c r="AH16" s="469">
        <v>2322</v>
      </c>
      <c r="AI16" s="470">
        <v>3037</v>
      </c>
      <c r="AJ16" s="464">
        <v>6125</v>
      </c>
      <c r="AK16" s="471">
        <v>495</v>
      </c>
      <c r="AL16" s="467">
        <v>3946</v>
      </c>
      <c r="AM16" s="468">
        <v>3053</v>
      </c>
      <c r="AN16" s="471">
        <v>2775</v>
      </c>
      <c r="AO16" s="471">
        <v>6262</v>
      </c>
      <c r="AP16" s="467">
        <v>-647</v>
      </c>
    </row>
    <row r="17" spans="2:71" s="24" customFormat="1" ht="39" customHeight="1">
      <c r="B17" s="445" t="s">
        <v>26</v>
      </c>
      <c r="C17" s="446">
        <v>-17254</v>
      </c>
      <c r="D17" s="447">
        <v>-18423</v>
      </c>
      <c r="E17" s="447">
        <v>-17015</v>
      </c>
      <c r="F17" s="474">
        <v>-17065</v>
      </c>
      <c r="G17" s="448">
        <v>-15138</v>
      </c>
      <c r="H17" s="475">
        <v>-15713</v>
      </c>
      <c r="I17" s="447">
        <v>-13461</v>
      </c>
      <c r="J17" s="449">
        <v>-14770</v>
      </c>
      <c r="K17" s="448">
        <f>SUM(K18:K23)-1</f>
        <v>-13583</v>
      </c>
      <c r="L17" s="447">
        <f>-29761-K17</f>
        <v>-16178</v>
      </c>
      <c r="M17" s="447">
        <v>-12077</v>
      </c>
      <c r="N17" s="449">
        <v>-15309</v>
      </c>
      <c r="O17" s="448">
        <v>-13316</v>
      </c>
      <c r="P17" s="447">
        <v>-12011</v>
      </c>
      <c r="Q17" s="447">
        <v>-10702</v>
      </c>
      <c r="R17" s="449">
        <v>-14398</v>
      </c>
      <c r="S17" s="448">
        <v>-11223</v>
      </c>
      <c r="T17" s="447">
        <v>-14281</v>
      </c>
      <c r="U17" s="447">
        <v>-10622</v>
      </c>
      <c r="V17" s="449">
        <v>-15853</v>
      </c>
      <c r="W17" s="448">
        <v>-10352</v>
      </c>
      <c r="X17" s="447">
        <v>-12214</v>
      </c>
      <c r="Y17" s="447">
        <v>-12729</v>
      </c>
      <c r="Z17" s="449">
        <v>-22424</v>
      </c>
      <c r="AA17" s="448">
        <v>-10664</v>
      </c>
      <c r="AB17" s="447">
        <v>-11970</v>
      </c>
      <c r="AC17" s="447">
        <v>-9541</v>
      </c>
      <c r="AD17" s="449">
        <v>-7497</v>
      </c>
      <c r="AE17" s="448">
        <v>-10664</v>
      </c>
      <c r="AF17" s="447">
        <v>-9522</v>
      </c>
      <c r="AG17" s="447">
        <v>-7728</v>
      </c>
      <c r="AH17" s="449">
        <v>-8262</v>
      </c>
      <c r="AI17" s="450">
        <v>-9494</v>
      </c>
      <c r="AJ17" s="446">
        <v>-10782</v>
      </c>
      <c r="AK17" s="451">
        <v>-5802</v>
      </c>
      <c r="AL17" s="452">
        <v>-13358</v>
      </c>
      <c r="AM17" s="448">
        <v>-8250</v>
      </c>
      <c r="AN17" s="451">
        <v>-7065</v>
      </c>
      <c r="AO17" s="451">
        <v>-11684</v>
      </c>
      <c r="AP17" s="452">
        <v>-11780</v>
      </c>
    </row>
    <row r="18" spans="2:71" s="94" customFormat="1" ht="39" customHeight="1">
      <c r="B18" s="476" t="s">
        <v>27</v>
      </c>
      <c r="C18" s="454">
        <v>-14497</v>
      </c>
      <c r="D18" s="456">
        <v>-13459</v>
      </c>
      <c r="E18" s="456">
        <v>-13019</v>
      </c>
      <c r="F18" s="457">
        <v>-12615</v>
      </c>
      <c r="G18" s="458">
        <v>-11814</v>
      </c>
      <c r="H18" s="455">
        <v>-12076</v>
      </c>
      <c r="I18" s="456">
        <v>-10830</v>
      </c>
      <c r="J18" s="459">
        <v>-11113</v>
      </c>
      <c r="K18" s="458">
        <v>-9549</v>
      </c>
      <c r="L18" s="456">
        <f>-18514-K18</f>
        <v>-8965</v>
      </c>
      <c r="M18" s="456">
        <v>-10074</v>
      </c>
      <c r="N18" s="459">
        <v>-9983</v>
      </c>
      <c r="O18" s="458">
        <v>-9891</v>
      </c>
      <c r="P18" s="456">
        <v>-9711</v>
      </c>
      <c r="Q18" s="456">
        <v>-9085</v>
      </c>
      <c r="R18" s="459">
        <v>-9645</v>
      </c>
      <c r="S18" s="458">
        <v>-8882</v>
      </c>
      <c r="T18" s="456">
        <v>-8187</v>
      </c>
      <c r="U18" s="456">
        <v>-8342</v>
      </c>
      <c r="V18" s="459">
        <v>-7690</v>
      </c>
      <c r="W18" s="458">
        <v>-7331</v>
      </c>
      <c r="X18" s="456">
        <v>-7089</v>
      </c>
      <c r="Y18" s="456">
        <v>-7369</v>
      </c>
      <c r="Z18" s="459">
        <v>-7356</v>
      </c>
      <c r="AA18" s="458">
        <v>-6856</v>
      </c>
      <c r="AB18" s="456">
        <v>-6578</v>
      </c>
      <c r="AC18" s="456">
        <v>-6136</v>
      </c>
      <c r="AD18" s="459">
        <v>-6238</v>
      </c>
      <c r="AE18" s="458">
        <v>-6067</v>
      </c>
      <c r="AF18" s="456">
        <v>-6167</v>
      </c>
      <c r="AG18" s="456">
        <v>-5835</v>
      </c>
      <c r="AH18" s="459">
        <v>-5848</v>
      </c>
      <c r="AI18" s="460">
        <v>-5977</v>
      </c>
      <c r="AJ18" s="454">
        <v>-5738</v>
      </c>
      <c r="AK18" s="461">
        <v>-5913</v>
      </c>
      <c r="AL18" s="462">
        <v>-6584</v>
      </c>
      <c r="AM18" s="458">
        <v>-5413</v>
      </c>
      <c r="AN18" s="461">
        <v>-5402</v>
      </c>
      <c r="AO18" s="461">
        <v>-5117</v>
      </c>
      <c r="AP18" s="462">
        <v>-5089</v>
      </c>
    </row>
    <row r="19" spans="2:71" s="94" customFormat="1" ht="39" customHeight="1">
      <c r="B19" s="463" t="s">
        <v>28</v>
      </c>
      <c r="C19" s="464">
        <v>-275</v>
      </c>
      <c r="D19" s="466">
        <v>-498</v>
      </c>
      <c r="E19" s="466">
        <v>-619</v>
      </c>
      <c r="F19" s="467">
        <v>-693</v>
      </c>
      <c r="G19" s="468">
        <v>-784</v>
      </c>
      <c r="H19" s="465">
        <v>-477</v>
      </c>
      <c r="I19" s="466">
        <v>-759</v>
      </c>
      <c r="J19" s="467">
        <v>-900</v>
      </c>
      <c r="K19" s="468">
        <v>-809</v>
      </c>
      <c r="L19" s="466">
        <f>-1292-K19</f>
        <v>-483</v>
      </c>
      <c r="M19" s="466">
        <v>-199</v>
      </c>
      <c r="N19" s="469">
        <v>-81</v>
      </c>
      <c r="O19" s="468">
        <v>-32</v>
      </c>
      <c r="P19" s="466">
        <v>-26</v>
      </c>
      <c r="Q19" s="466">
        <v>-20</v>
      </c>
      <c r="R19" s="469">
        <v>-11</v>
      </c>
      <c r="S19" s="468">
        <v>-23</v>
      </c>
      <c r="T19" s="466">
        <v>-20</v>
      </c>
      <c r="U19" s="466">
        <v>-83</v>
      </c>
      <c r="V19" s="469">
        <v>-57</v>
      </c>
      <c r="W19" s="468">
        <v>-74</v>
      </c>
      <c r="X19" s="466">
        <v>-77</v>
      </c>
      <c r="Y19" s="466">
        <v>-72</v>
      </c>
      <c r="Z19" s="469">
        <v>-83</v>
      </c>
      <c r="AA19" s="468">
        <v>-100</v>
      </c>
      <c r="AB19" s="466">
        <v>-43</v>
      </c>
      <c r="AC19" s="466">
        <v>-20</v>
      </c>
      <c r="AD19" s="469">
        <v>-15</v>
      </c>
      <c r="AE19" s="468">
        <v>-9</v>
      </c>
      <c r="AF19" s="466">
        <v>-5</v>
      </c>
      <c r="AG19" s="466">
        <v>-1</v>
      </c>
      <c r="AH19" s="469">
        <v>-3</v>
      </c>
      <c r="AI19" s="470">
        <v>-1</v>
      </c>
      <c r="AJ19" s="464">
        <v>-1</v>
      </c>
      <c r="AK19" s="471">
        <v>-2</v>
      </c>
      <c r="AL19" s="467">
        <v>-1</v>
      </c>
      <c r="AM19" s="468">
        <v>-1</v>
      </c>
      <c r="AN19" s="471">
        <v>-1</v>
      </c>
      <c r="AO19" s="471">
        <v>-1</v>
      </c>
      <c r="AP19" s="467">
        <v>-1</v>
      </c>
    </row>
    <row r="20" spans="2:71" s="94" customFormat="1" ht="39" customHeight="1">
      <c r="B20" s="463" t="s">
        <v>196</v>
      </c>
      <c r="C20" s="468" t="s">
        <v>22</v>
      </c>
      <c r="D20" s="466" t="s">
        <v>22</v>
      </c>
      <c r="E20" s="466" t="s">
        <v>22</v>
      </c>
      <c r="F20" s="469" t="s">
        <v>22</v>
      </c>
      <c r="G20" s="468" t="s">
        <v>22</v>
      </c>
      <c r="H20" s="466" t="s">
        <v>22</v>
      </c>
      <c r="I20" s="466" t="s">
        <v>22</v>
      </c>
      <c r="J20" s="469" t="s">
        <v>22</v>
      </c>
      <c r="K20" s="468" t="s">
        <v>22</v>
      </c>
      <c r="L20" s="466" t="s">
        <v>22</v>
      </c>
      <c r="M20" s="466" t="s">
        <v>22</v>
      </c>
      <c r="N20" s="469" t="s">
        <v>22</v>
      </c>
      <c r="O20" s="468" t="s">
        <v>22</v>
      </c>
      <c r="P20" s="466" t="s">
        <v>22</v>
      </c>
      <c r="Q20" s="466" t="s">
        <v>22</v>
      </c>
      <c r="R20" s="469" t="s">
        <v>22</v>
      </c>
      <c r="S20" s="468" t="s">
        <v>22</v>
      </c>
      <c r="T20" s="466" t="s">
        <v>22</v>
      </c>
      <c r="U20" s="466" t="s">
        <v>22</v>
      </c>
      <c r="V20" s="469" t="s">
        <v>22</v>
      </c>
      <c r="W20" s="468" t="s">
        <v>22</v>
      </c>
      <c r="X20" s="466" t="s">
        <v>22</v>
      </c>
      <c r="Y20" s="466">
        <v>-479</v>
      </c>
      <c r="Z20" s="469">
        <v>-8893</v>
      </c>
      <c r="AA20" s="468" t="s">
        <v>22</v>
      </c>
      <c r="AB20" s="466" t="s">
        <v>22</v>
      </c>
      <c r="AC20" s="466" t="s">
        <v>22</v>
      </c>
      <c r="AD20" s="469" t="s">
        <v>129</v>
      </c>
      <c r="AE20" s="468" t="s">
        <v>129</v>
      </c>
      <c r="AF20" s="466" t="s">
        <v>22</v>
      </c>
      <c r="AG20" s="466" t="s">
        <v>129</v>
      </c>
      <c r="AH20" s="469" t="s">
        <v>129</v>
      </c>
      <c r="AI20" s="470" t="s">
        <v>129</v>
      </c>
      <c r="AJ20" s="464" t="s">
        <v>22</v>
      </c>
      <c r="AK20" s="471" t="s">
        <v>22</v>
      </c>
      <c r="AL20" s="467" t="s">
        <v>22</v>
      </c>
      <c r="AM20" s="468" t="s">
        <v>22</v>
      </c>
      <c r="AN20" s="471" t="s">
        <v>22</v>
      </c>
      <c r="AO20" s="471" t="s">
        <v>22</v>
      </c>
      <c r="AP20" s="467" t="s">
        <v>22</v>
      </c>
    </row>
    <row r="21" spans="2:71" s="94" customFormat="1" ht="39" customHeight="1">
      <c r="B21" s="463" t="s">
        <v>29</v>
      </c>
      <c r="C21" s="468" t="s">
        <v>22</v>
      </c>
      <c r="D21" s="466" t="s">
        <v>22</v>
      </c>
      <c r="E21" s="466" t="s">
        <v>22</v>
      </c>
      <c r="F21" s="469" t="s">
        <v>22</v>
      </c>
      <c r="G21" s="468" t="s">
        <v>22</v>
      </c>
      <c r="H21" s="466" t="s">
        <v>22</v>
      </c>
      <c r="I21" s="466" t="s">
        <v>22</v>
      </c>
      <c r="J21" s="469" t="s">
        <v>22</v>
      </c>
      <c r="K21" s="468" t="s">
        <v>22</v>
      </c>
      <c r="L21" s="466" t="s">
        <v>22</v>
      </c>
      <c r="M21" s="466" t="s">
        <v>22</v>
      </c>
      <c r="N21" s="469" t="s">
        <v>22</v>
      </c>
      <c r="O21" s="468" t="s">
        <v>22</v>
      </c>
      <c r="P21" s="466" t="s">
        <v>22</v>
      </c>
      <c r="Q21" s="466" t="s">
        <v>22</v>
      </c>
      <c r="R21" s="469" t="s">
        <v>22</v>
      </c>
      <c r="S21" s="468" t="s">
        <v>22</v>
      </c>
      <c r="T21" s="466" t="s">
        <v>22</v>
      </c>
      <c r="U21" s="466" t="s">
        <v>22</v>
      </c>
      <c r="V21" s="469">
        <v>-5664</v>
      </c>
      <c r="W21" s="468" t="s">
        <v>22</v>
      </c>
      <c r="X21" s="466" t="s">
        <v>22</v>
      </c>
      <c r="Y21" s="466">
        <v>-3013</v>
      </c>
      <c r="Z21" s="469">
        <v>-2230</v>
      </c>
      <c r="AA21" s="468" t="s">
        <v>22</v>
      </c>
      <c r="AB21" s="466" t="s">
        <v>22</v>
      </c>
      <c r="AC21" s="466" t="s">
        <v>22</v>
      </c>
      <c r="AD21" s="469" t="s">
        <v>129</v>
      </c>
      <c r="AE21" s="468" t="s">
        <v>22</v>
      </c>
      <c r="AF21" s="466" t="s">
        <v>22</v>
      </c>
      <c r="AG21" s="466" t="s">
        <v>22</v>
      </c>
      <c r="AH21" s="469" t="s">
        <v>22</v>
      </c>
      <c r="AI21" s="470">
        <v>-1609</v>
      </c>
      <c r="AJ21" s="464">
        <v>-3360</v>
      </c>
      <c r="AK21" s="471">
        <v>1891</v>
      </c>
      <c r="AL21" s="467">
        <v>2933</v>
      </c>
      <c r="AM21" s="468">
        <v>-1109</v>
      </c>
      <c r="AN21" s="471">
        <v>31</v>
      </c>
      <c r="AO21" s="471">
        <v>1078</v>
      </c>
      <c r="AP21" s="467" t="s">
        <v>22</v>
      </c>
    </row>
    <row r="22" spans="2:71" s="94" customFormat="1" ht="39" customHeight="1">
      <c r="B22" s="473" t="s">
        <v>30</v>
      </c>
      <c r="C22" s="468" t="s">
        <v>22</v>
      </c>
      <c r="D22" s="466" t="s">
        <v>22</v>
      </c>
      <c r="E22" s="477" t="s">
        <v>22</v>
      </c>
      <c r="F22" s="464" t="s">
        <v>22</v>
      </c>
      <c r="G22" s="468" t="s">
        <v>22</v>
      </c>
      <c r="H22" s="466" t="s">
        <v>22</v>
      </c>
      <c r="I22" s="477" t="s">
        <v>22</v>
      </c>
      <c r="J22" s="464" t="s">
        <v>22</v>
      </c>
      <c r="K22" s="468" t="s">
        <v>22</v>
      </c>
      <c r="L22" s="466" t="s">
        <v>22</v>
      </c>
      <c r="M22" s="477" t="s">
        <v>22</v>
      </c>
      <c r="N22" s="464" t="s">
        <v>22</v>
      </c>
      <c r="O22" s="468" t="s">
        <v>22</v>
      </c>
      <c r="P22" s="466" t="s">
        <v>22</v>
      </c>
      <c r="Q22" s="477" t="s">
        <v>22</v>
      </c>
      <c r="R22" s="464" t="s">
        <v>22</v>
      </c>
      <c r="S22" s="468" t="s">
        <v>22</v>
      </c>
      <c r="T22" s="466" t="s">
        <v>22</v>
      </c>
      <c r="U22" s="477" t="s">
        <v>22</v>
      </c>
      <c r="V22" s="464" t="s">
        <v>22</v>
      </c>
      <c r="W22" s="468" t="s">
        <v>22</v>
      </c>
      <c r="X22" s="466" t="s">
        <v>22</v>
      </c>
      <c r="Y22" s="477" t="s">
        <v>22</v>
      </c>
      <c r="Z22" s="464" t="s">
        <v>22</v>
      </c>
      <c r="AA22" s="468" t="s">
        <v>22</v>
      </c>
      <c r="AB22" s="466" t="s">
        <v>22</v>
      </c>
      <c r="AC22" s="477" t="s">
        <v>22</v>
      </c>
      <c r="AD22" s="464" t="s">
        <v>22</v>
      </c>
      <c r="AE22" s="468" t="s">
        <v>22</v>
      </c>
      <c r="AF22" s="466" t="s">
        <v>22</v>
      </c>
      <c r="AG22" s="477" t="s">
        <v>22</v>
      </c>
      <c r="AH22" s="464" t="s">
        <v>22</v>
      </c>
      <c r="AI22" s="468" t="s">
        <v>22</v>
      </c>
      <c r="AJ22" s="466" t="s">
        <v>22</v>
      </c>
      <c r="AK22" s="477" t="s">
        <v>22</v>
      </c>
      <c r="AL22" s="464" t="s">
        <v>22</v>
      </c>
      <c r="AM22" s="468" t="s">
        <v>22</v>
      </c>
      <c r="AN22" s="466" t="s">
        <v>22</v>
      </c>
      <c r="AO22" s="471">
        <v>-6438</v>
      </c>
      <c r="AP22" s="467">
        <v>-4130</v>
      </c>
    </row>
    <row r="23" spans="2:71" s="94" customFormat="1" ht="39" customHeight="1">
      <c r="B23" s="478" t="s">
        <v>25</v>
      </c>
      <c r="C23" s="454">
        <v>-2481</v>
      </c>
      <c r="D23" s="456">
        <v>-4465</v>
      </c>
      <c r="E23" s="456">
        <v>-3375</v>
      </c>
      <c r="F23" s="479">
        <v>-3760</v>
      </c>
      <c r="G23" s="458">
        <v>-2539</v>
      </c>
      <c r="H23" s="456">
        <v>-3160</v>
      </c>
      <c r="I23" s="456">
        <v>-1871</v>
      </c>
      <c r="J23" s="459">
        <v>-2758</v>
      </c>
      <c r="K23" s="458">
        <v>-3224</v>
      </c>
      <c r="L23" s="456">
        <f>-9954-K23</f>
        <v>-6730</v>
      </c>
      <c r="M23" s="456">
        <f>-11757-K23-L23</f>
        <v>-1803</v>
      </c>
      <c r="N23" s="459">
        <v>-5246</v>
      </c>
      <c r="O23" s="458">
        <v>-3392</v>
      </c>
      <c r="P23" s="456">
        <v>-2275</v>
      </c>
      <c r="Q23" s="456">
        <v>-1595</v>
      </c>
      <c r="R23" s="459">
        <v>-4743</v>
      </c>
      <c r="S23" s="458">
        <v>-2318</v>
      </c>
      <c r="T23" s="456">
        <v>-6073</v>
      </c>
      <c r="U23" s="456">
        <v>-2196</v>
      </c>
      <c r="V23" s="459">
        <v>-2443</v>
      </c>
      <c r="W23" s="458">
        <v>-2946</v>
      </c>
      <c r="X23" s="456">
        <v>-5048</v>
      </c>
      <c r="Y23" s="456">
        <v>-1795</v>
      </c>
      <c r="Z23" s="459">
        <v>-3862</v>
      </c>
      <c r="AA23" s="458">
        <v>-3708</v>
      </c>
      <c r="AB23" s="456">
        <v>-5348</v>
      </c>
      <c r="AC23" s="456">
        <v>-3383</v>
      </c>
      <c r="AD23" s="459">
        <v>-1245</v>
      </c>
      <c r="AE23" s="458">
        <v>-4586</v>
      </c>
      <c r="AF23" s="456">
        <v>-3348</v>
      </c>
      <c r="AG23" s="456">
        <v>-1891</v>
      </c>
      <c r="AH23" s="459">
        <v>-2415</v>
      </c>
      <c r="AI23" s="460">
        <v>-1905</v>
      </c>
      <c r="AJ23" s="454">
        <v>-1682</v>
      </c>
      <c r="AK23" s="461">
        <v>-1780</v>
      </c>
      <c r="AL23" s="462">
        <v>-9705</v>
      </c>
      <c r="AM23" s="458">
        <v>-1726</v>
      </c>
      <c r="AN23" s="461">
        <v>-1693</v>
      </c>
      <c r="AO23" s="461">
        <v>-1205</v>
      </c>
      <c r="AP23" s="462">
        <v>-2561</v>
      </c>
    </row>
    <row r="24" spans="2:71" s="24" customFormat="1" ht="39" customHeight="1">
      <c r="B24" s="419" t="s">
        <v>31</v>
      </c>
      <c r="C24" s="427">
        <v>6078</v>
      </c>
      <c r="D24" s="421">
        <v>12996</v>
      </c>
      <c r="E24" s="428">
        <v>13113</v>
      </c>
      <c r="F24" s="420">
        <v>16274</v>
      </c>
      <c r="G24" s="429">
        <v>13891</v>
      </c>
      <c r="H24" s="421">
        <v>11871</v>
      </c>
      <c r="I24" s="428">
        <v>15413</v>
      </c>
      <c r="J24" s="433">
        <v>16913</v>
      </c>
      <c r="K24" s="429">
        <f>K8+K9+K17</f>
        <v>20839</v>
      </c>
      <c r="L24" s="428">
        <f>42622-K24</f>
        <v>21783</v>
      </c>
      <c r="M24" s="428">
        <v>21244</v>
      </c>
      <c r="N24" s="430">
        <v>14907</v>
      </c>
      <c r="O24" s="429">
        <v>21750</v>
      </c>
      <c r="P24" s="428">
        <v>24644</v>
      </c>
      <c r="Q24" s="428">
        <v>22119</v>
      </c>
      <c r="R24" s="430">
        <v>21022</v>
      </c>
      <c r="S24" s="429">
        <v>28370</v>
      </c>
      <c r="T24" s="428">
        <v>24873</v>
      </c>
      <c r="U24" s="428">
        <v>24332</v>
      </c>
      <c r="V24" s="430">
        <v>23905</v>
      </c>
      <c r="W24" s="429">
        <v>28519</v>
      </c>
      <c r="X24" s="428">
        <v>26983</v>
      </c>
      <c r="Y24" s="428">
        <v>8315</v>
      </c>
      <c r="Z24" s="430">
        <v>-30181</v>
      </c>
      <c r="AA24" s="429">
        <v>-5095</v>
      </c>
      <c r="AB24" s="428">
        <v>6643</v>
      </c>
      <c r="AC24" s="428">
        <v>5022</v>
      </c>
      <c r="AD24" s="430">
        <v>7132</v>
      </c>
      <c r="AE24" s="429">
        <v>10796</v>
      </c>
      <c r="AF24" s="428">
        <v>11364</v>
      </c>
      <c r="AG24" s="428">
        <v>11610</v>
      </c>
      <c r="AH24" s="430">
        <v>11546</v>
      </c>
      <c r="AI24" s="431">
        <v>11190</v>
      </c>
      <c r="AJ24" s="427">
        <v>12586</v>
      </c>
      <c r="AK24" s="432">
        <v>14698</v>
      </c>
      <c r="AL24" s="433">
        <v>23754</v>
      </c>
      <c r="AM24" s="429">
        <v>6878</v>
      </c>
      <c r="AN24" s="432">
        <v>8903</v>
      </c>
      <c r="AO24" s="432">
        <v>3972</v>
      </c>
      <c r="AP24" s="433">
        <v>14725</v>
      </c>
    </row>
    <row r="25" spans="2:71" s="94" customFormat="1" ht="39" customHeight="1">
      <c r="B25" s="480" t="s">
        <v>197</v>
      </c>
      <c r="C25" s="481" t="s">
        <v>22</v>
      </c>
      <c r="D25" s="436" t="s">
        <v>22</v>
      </c>
      <c r="E25" s="436" t="s">
        <v>22</v>
      </c>
      <c r="F25" s="440" t="s">
        <v>22</v>
      </c>
      <c r="G25" s="481" t="s">
        <v>22</v>
      </c>
      <c r="H25" s="436" t="s">
        <v>22</v>
      </c>
      <c r="I25" s="436" t="s">
        <v>22</v>
      </c>
      <c r="J25" s="440" t="s">
        <v>22</v>
      </c>
      <c r="K25" s="481" t="s">
        <v>22</v>
      </c>
      <c r="L25" s="436" t="s">
        <v>22</v>
      </c>
      <c r="M25" s="436" t="s">
        <v>22</v>
      </c>
      <c r="N25" s="440" t="s">
        <v>22</v>
      </c>
      <c r="O25" s="481" t="s">
        <v>22</v>
      </c>
      <c r="P25" s="436" t="s">
        <v>22</v>
      </c>
      <c r="Q25" s="436" t="s">
        <v>22</v>
      </c>
      <c r="R25" s="440" t="s">
        <v>22</v>
      </c>
      <c r="S25" s="481" t="s">
        <v>22</v>
      </c>
      <c r="T25" s="436" t="s">
        <v>22</v>
      </c>
      <c r="U25" s="436" t="s">
        <v>22</v>
      </c>
      <c r="V25" s="440" t="s">
        <v>22</v>
      </c>
      <c r="W25" s="482">
        <v>862</v>
      </c>
      <c r="X25" s="483">
        <v>10021</v>
      </c>
      <c r="Y25" s="483">
        <v>1680</v>
      </c>
      <c r="Z25" s="484">
        <v>28562</v>
      </c>
      <c r="AA25" s="482">
        <v>3641</v>
      </c>
      <c r="AB25" s="483">
        <v>23677</v>
      </c>
      <c r="AC25" s="483">
        <v>5507</v>
      </c>
      <c r="AD25" s="485">
        <v>8360</v>
      </c>
      <c r="AE25" s="482">
        <v>2812</v>
      </c>
      <c r="AF25" s="483">
        <v>715</v>
      </c>
      <c r="AG25" s="483">
        <v>2949</v>
      </c>
      <c r="AH25" s="485">
        <v>12602</v>
      </c>
      <c r="AI25" s="486">
        <v>4566</v>
      </c>
      <c r="AJ25" s="487">
        <v>889</v>
      </c>
      <c r="AK25" s="488">
        <v>413</v>
      </c>
      <c r="AL25" s="489">
        <v>8371</v>
      </c>
      <c r="AM25" s="482">
        <v>1117</v>
      </c>
      <c r="AN25" s="488">
        <v>5753</v>
      </c>
      <c r="AO25" s="488">
        <v>2604</v>
      </c>
      <c r="AP25" s="489">
        <v>4265</v>
      </c>
    </row>
    <row r="26" spans="2:71" s="94" customFormat="1" ht="39" customHeight="1">
      <c r="B26" s="463" t="s">
        <v>198</v>
      </c>
      <c r="C26" s="490" t="s">
        <v>22</v>
      </c>
      <c r="D26" s="491" t="s">
        <v>22</v>
      </c>
      <c r="E26" s="491" t="s">
        <v>22</v>
      </c>
      <c r="F26" s="492" t="s">
        <v>22</v>
      </c>
      <c r="G26" s="490" t="s">
        <v>22</v>
      </c>
      <c r="H26" s="491" t="s">
        <v>22</v>
      </c>
      <c r="I26" s="491" t="s">
        <v>22</v>
      </c>
      <c r="J26" s="492" t="s">
        <v>22</v>
      </c>
      <c r="K26" s="490" t="s">
        <v>22</v>
      </c>
      <c r="L26" s="491" t="s">
        <v>22</v>
      </c>
      <c r="M26" s="491" t="s">
        <v>22</v>
      </c>
      <c r="N26" s="493" t="s">
        <v>22</v>
      </c>
      <c r="O26" s="490" t="s">
        <v>22</v>
      </c>
      <c r="P26" s="491" t="s">
        <v>22</v>
      </c>
      <c r="Q26" s="491" t="s">
        <v>22</v>
      </c>
      <c r="R26" s="493" t="s">
        <v>22</v>
      </c>
      <c r="S26" s="490" t="s">
        <v>22</v>
      </c>
      <c r="T26" s="491" t="s">
        <v>22</v>
      </c>
      <c r="U26" s="491" t="s">
        <v>22</v>
      </c>
      <c r="V26" s="493" t="s">
        <v>22</v>
      </c>
      <c r="W26" s="468">
        <v>-7117</v>
      </c>
      <c r="X26" s="466">
        <v>-6126</v>
      </c>
      <c r="Y26" s="466">
        <v>-12537</v>
      </c>
      <c r="Z26" s="494">
        <v>-11911</v>
      </c>
      <c r="AA26" s="468">
        <v>-590</v>
      </c>
      <c r="AB26" s="466">
        <v>-3929</v>
      </c>
      <c r="AC26" s="466">
        <v>-21773</v>
      </c>
      <c r="AD26" s="469">
        <v>-9701</v>
      </c>
      <c r="AE26" s="468">
        <v>-3315</v>
      </c>
      <c r="AF26" s="466">
        <v>-6518</v>
      </c>
      <c r="AG26" s="466">
        <v>-4732</v>
      </c>
      <c r="AH26" s="469">
        <v>-10517</v>
      </c>
      <c r="AI26" s="470">
        <v>-673</v>
      </c>
      <c r="AJ26" s="464">
        <v>-5042</v>
      </c>
      <c r="AK26" s="471">
        <v>-8016</v>
      </c>
      <c r="AL26" s="467">
        <v>-1283</v>
      </c>
      <c r="AM26" s="468">
        <v>-3674</v>
      </c>
      <c r="AN26" s="471">
        <v>-9469</v>
      </c>
      <c r="AO26" s="471">
        <v>7678</v>
      </c>
      <c r="AP26" s="467">
        <v>-11033</v>
      </c>
    </row>
    <row r="27" spans="2:71" s="94" customFormat="1" ht="39" customHeight="1">
      <c r="B27" s="495" t="s">
        <v>199</v>
      </c>
      <c r="C27" s="496">
        <v>-4580</v>
      </c>
      <c r="D27" s="447">
        <v>-28470</v>
      </c>
      <c r="E27" s="497">
        <v>-2739</v>
      </c>
      <c r="F27" s="446">
        <v>-54774</v>
      </c>
      <c r="G27" s="496">
        <v>-612</v>
      </c>
      <c r="H27" s="447">
        <v>-244715</v>
      </c>
      <c r="I27" s="497">
        <v>-10189</v>
      </c>
      <c r="J27" s="498">
        <v>-182651</v>
      </c>
      <c r="K27" s="496">
        <v>1843</v>
      </c>
      <c r="L27" s="497">
        <f>-2121-K27</f>
        <v>-3964</v>
      </c>
      <c r="M27" s="497">
        <v>-3307</v>
      </c>
      <c r="N27" s="498">
        <v>-3930</v>
      </c>
      <c r="O27" s="496">
        <v>2064</v>
      </c>
      <c r="P27" s="497">
        <v>-6802</v>
      </c>
      <c r="Q27" s="497">
        <v>1545</v>
      </c>
      <c r="R27" s="498">
        <v>1744</v>
      </c>
      <c r="S27" s="496">
        <v>6421</v>
      </c>
      <c r="T27" s="497">
        <v>-7449</v>
      </c>
      <c r="U27" s="497">
        <v>-1179</v>
      </c>
      <c r="V27" s="498">
        <v>-10928</v>
      </c>
      <c r="W27" s="496">
        <v>-6255</v>
      </c>
      <c r="X27" s="497">
        <v>3895</v>
      </c>
      <c r="Y27" s="497">
        <v>-10858</v>
      </c>
      <c r="Z27" s="498">
        <v>16652</v>
      </c>
      <c r="AA27" s="496">
        <v>3051</v>
      </c>
      <c r="AB27" s="497">
        <v>19748</v>
      </c>
      <c r="AC27" s="497">
        <f>AC25+AC26</f>
        <v>-16266</v>
      </c>
      <c r="AD27" s="498">
        <v>-1342</v>
      </c>
      <c r="AE27" s="496">
        <v>-503</v>
      </c>
      <c r="AF27" s="497">
        <v>-5803</v>
      </c>
      <c r="AG27" s="497">
        <v>-1783</v>
      </c>
      <c r="AH27" s="498">
        <v>2085</v>
      </c>
      <c r="AI27" s="499">
        <v>3893</v>
      </c>
      <c r="AJ27" s="500">
        <v>-4153</v>
      </c>
      <c r="AK27" s="501">
        <v>-7603</v>
      </c>
      <c r="AL27" s="502">
        <v>7088</v>
      </c>
      <c r="AM27" s="496">
        <v>-2557</v>
      </c>
      <c r="AN27" s="501">
        <v>-3716</v>
      </c>
      <c r="AO27" s="501">
        <v>10282</v>
      </c>
      <c r="AP27" s="502">
        <v>-6768</v>
      </c>
    </row>
    <row r="28" spans="2:71" s="24" customFormat="1" ht="39" customHeight="1">
      <c r="B28" s="419" t="s">
        <v>200</v>
      </c>
      <c r="C28" s="427">
        <v>1497</v>
      </c>
      <c r="D28" s="421">
        <v>-15472</v>
      </c>
      <c r="E28" s="428">
        <v>10374</v>
      </c>
      <c r="F28" s="420">
        <v>-38500</v>
      </c>
      <c r="G28" s="429">
        <v>13278</v>
      </c>
      <c r="H28" s="421">
        <v>-232842</v>
      </c>
      <c r="I28" s="428">
        <v>5224</v>
      </c>
      <c r="J28" s="433">
        <v>-165739</v>
      </c>
      <c r="K28" s="429">
        <f>SUM(K24:K27)</f>
        <v>22682</v>
      </c>
      <c r="L28" s="428">
        <f>40501-K28</f>
        <v>17819</v>
      </c>
      <c r="M28" s="428">
        <v>17937</v>
      </c>
      <c r="N28" s="430">
        <v>10976</v>
      </c>
      <c r="O28" s="429">
        <v>23815</v>
      </c>
      <c r="P28" s="428">
        <v>17840</v>
      </c>
      <c r="Q28" s="428">
        <v>23665</v>
      </c>
      <c r="R28" s="430">
        <v>22765</v>
      </c>
      <c r="S28" s="429">
        <v>34791</v>
      </c>
      <c r="T28" s="428">
        <v>17424</v>
      </c>
      <c r="U28" s="428">
        <v>23153</v>
      </c>
      <c r="V28" s="430">
        <v>12976</v>
      </c>
      <c r="W28" s="429">
        <v>22264</v>
      </c>
      <c r="X28" s="503">
        <v>30878</v>
      </c>
      <c r="Y28" s="503">
        <v>-2541</v>
      </c>
      <c r="Z28" s="504">
        <v>-13530</v>
      </c>
      <c r="AA28" s="429">
        <v>-2045</v>
      </c>
      <c r="AB28" s="428">
        <v>26391</v>
      </c>
      <c r="AC28" s="428">
        <v>-11243</v>
      </c>
      <c r="AD28" s="430">
        <v>5791</v>
      </c>
      <c r="AE28" s="429">
        <v>10293</v>
      </c>
      <c r="AF28" s="428">
        <v>5561</v>
      </c>
      <c r="AG28" s="428">
        <v>9828</v>
      </c>
      <c r="AH28" s="430">
        <v>13630</v>
      </c>
      <c r="AI28" s="431">
        <v>15083</v>
      </c>
      <c r="AJ28" s="427">
        <v>8433</v>
      </c>
      <c r="AK28" s="432">
        <v>7096</v>
      </c>
      <c r="AL28" s="433">
        <v>30842</v>
      </c>
      <c r="AM28" s="429">
        <v>4320</v>
      </c>
      <c r="AN28" s="432">
        <v>5188</v>
      </c>
      <c r="AO28" s="432">
        <v>14254</v>
      </c>
      <c r="AP28" s="433">
        <v>7957</v>
      </c>
    </row>
    <row r="29" spans="2:71" s="94" customFormat="1" ht="39" customHeight="1">
      <c r="B29" s="505" t="s">
        <v>34</v>
      </c>
      <c r="C29" s="506">
        <v>-2651</v>
      </c>
      <c r="D29" s="436">
        <v>-2836</v>
      </c>
      <c r="E29" s="507">
        <v>-3007</v>
      </c>
      <c r="F29" s="508">
        <v>-3788</v>
      </c>
      <c r="G29" s="509">
        <v>-2726</v>
      </c>
      <c r="H29" s="436">
        <v>-2827</v>
      </c>
      <c r="I29" s="507">
        <v>-1557</v>
      </c>
      <c r="J29" s="510">
        <v>-4221</v>
      </c>
      <c r="K29" s="509">
        <v>-3852</v>
      </c>
      <c r="L29" s="507">
        <f>-9786-K29</f>
        <v>-5934</v>
      </c>
      <c r="M29" s="507">
        <v>-4459</v>
      </c>
      <c r="N29" s="510">
        <v>-2239</v>
      </c>
      <c r="O29" s="509">
        <v>-4742</v>
      </c>
      <c r="P29" s="507">
        <v>-4068</v>
      </c>
      <c r="Q29" s="507">
        <v>-4677</v>
      </c>
      <c r="R29" s="510">
        <v>-5354</v>
      </c>
      <c r="S29" s="509">
        <v>-5273</v>
      </c>
      <c r="T29" s="507">
        <v>-4742</v>
      </c>
      <c r="U29" s="507">
        <v>-4382</v>
      </c>
      <c r="V29" s="510">
        <v>-5721</v>
      </c>
      <c r="W29" s="509">
        <v>-5375</v>
      </c>
      <c r="X29" s="507">
        <v>-7640</v>
      </c>
      <c r="Y29" s="507">
        <v>-5106</v>
      </c>
      <c r="Z29" s="510">
        <v>-1108</v>
      </c>
      <c r="AA29" s="509">
        <v>-1577</v>
      </c>
      <c r="AB29" s="507">
        <v>-2044</v>
      </c>
      <c r="AC29" s="507">
        <v>-1673</v>
      </c>
      <c r="AD29" s="510">
        <v>-3268</v>
      </c>
      <c r="AE29" s="509">
        <v>-2143</v>
      </c>
      <c r="AF29" s="507">
        <v>-2867</v>
      </c>
      <c r="AG29" s="507">
        <v>-2874</v>
      </c>
      <c r="AH29" s="510">
        <v>-3516</v>
      </c>
      <c r="AI29" s="511">
        <v>-3496</v>
      </c>
      <c r="AJ29" s="506">
        <v>-2868</v>
      </c>
      <c r="AK29" s="512">
        <v>-3523</v>
      </c>
      <c r="AL29" s="513">
        <v>-8595</v>
      </c>
      <c r="AM29" s="509">
        <v>-2923</v>
      </c>
      <c r="AN29" s="512">
        <v>-2761</v>
      </c>
      <c r="AO29" s="512">
        <v>-1084</v>
      </c>
      <c r="AP29" s="513">
        <v>-4673</v>
      </c>
    </row>
    <row r="30" spans="2:71" ht="39" customHeight="1">
      <c r="B30" s="514" t="s">
        <v>35</v>
      </c>
      <c r="C30" s="515">
        <v>676</v>
      </c>
      <c r="D30" s="516">
        <v>2199</v>
      </c>
      <c r="E30" s="517">
        <v>-973</v>
      </c>
      <c r="F30" s="479">
        <v>21156</v>
      </c>
      <c r="G30" s="518">
        <v>-481</v>
      </c>
      <c r="H30" s="516">
        <v>-13377</v>
      </c>
      <c r="I30" s="517">
        <v>-969</v>
      </c>
      <c r="J30" s="519">
        <v>-3460</v>
      </c>
      <c r="K30" s="518">
        <v>-94</v>
      </c>
      <c r="L30" s="517">
        <f>-3129-K30</f>
        <v>-3035</v>
      </c>
      <c r="M30" s="517">
        <v>-2053</v>
      </c>
      <c r="N30" s="519">
        <v>-658</v>
      </c>
      <c r="O30" s="518">
        <v>-198</v>
      </c>
      <c r="P30" s="517">
        <v>368</v>
      </c>
      <c r="Q30" s="517">
        <v>-1546</v>
      </c>
      <c r="R30" s="519">
        <v>-3595</v>
      </c>
      <c r="S30" s="518">
        <v>-1113</v>
      </c>
      <c r="T30" s="517">
        <v>-2785</v>
      </c>
      <c r="U30" s="517">
        <v>-674</v>
      </c>
      <c r="V30" s="519">
        <v>2510</v>
      </c>
      <c r="W30" s="518">
        <v>911</v>
      </c>
      <c r="X30" s="517">
        <v>-1217</v>
      </c>
      <c r="Y30" s="517">
        <v>-868</v>
      </c>
      <c r="Z30" s="519">
        <v>3664</v>
      </c>
      <c r="AA30" s="518">
        <v>1839</v>
      </c>
      <c r="AB30" s="517">
        <v>-2211</v>
      </c>
      <c r="AC30" s="517">
        <v>1405</v>
      </c>
      <c r="AD30" s="519">
        <v>-739</v>
      </c>
      <c r="AE30" s="518">
        <v>-1252</v>
      </c>
      <c r="AF30" s="517">
        <v>982</v>
      </c>
      <c r="AG30" s="517">
        <v>-346</v>
      </c>
      <c r="AH30" s="519">
        <v>-8487</v>
      </c>
      <c r="AI30" s="520">
        <v>-4154</v>
      </c>
      <c r="AJ30" s="515">
        <v>-870</v>
      </c>
      <c r="AK30" s="521">
        <v>-26805</v>
      </c>
      <c r="AL30" s="522">
        <v>-11992</v>
      </c>
      <c r="AM30" s="518">
        <v>943</v>
      </c>
      <c r="AN30" s="521">
        <v>618</v>
      </c>
      <c r="AO30" s="521">
        <v>-4485</v>
      </c>
      <c r="AP30" s="522">
        <v>912</v>
      </c>
    </row>
    <row r="31" spans="2:71" ht="39" customHeight="1">
      <c r="B31" s="523" t="s">
        <v>201</v>
      </c>
      <c r="C31" s="439" t="s">
        <v>202</v>
      </c>
      <c r="D31" s="437" t="s">
        <v>202</v>
      </c>
      <c r="E31" s="437" t="s">
        <v>202</v>
      </c>
      <c r="F31" s="441" t="s">
        <v>202</v>
      </c>
      <c r="G31" s="439" t="s">
        <v>202</v>
      </c>
      <c r="H31" s="437" t="s">
        <v>202</v>
      </c>
      <c r="I31" s="437" t="s">
        <v>202</v>
      </c>
      <c r="J31" s="441" t="s">
        <v>202</v>
      </c>
      <c r="K31" s="439" t="s">
        <v>202</v>
      </c>
      <c r="L31" s="437" t="s">
        <v>202</v>
      </c>
      <c r="M31" s="437" t="s">
        <v>202</v>
      </c>
      <c r="N31" s="441" t="s">
        <v>202</v>
      </c>
      <c r="O31" s="439" t="s">
        <v>202</v>
      </c>
      <c r="P31" s="437" t="s">
        <v>202</v>
      </c>
      <c r="Q31" s="437" t="s">
        <v>202</v>
      </c>
      <c r="R31" s="441" t="s">
        <v>202</v>
      </c>
      <c r="S31" s="439" t="s">
        <v>202</v>
      </c>
      <c r="T31" s="437" t="s">
        <v>202</v>
      </c>
      <c r="U31" s="437" t="s">
        <v>202</v>
      </c>
      <c r="V31" s="441" t="s">
        <v>202</v>
      </c>
      <c r="W31" s="439" t="s">
        <v>202</v>
      </c>
      <c r="X31" s="437" t="s">
        <v>202</v>
      </c>
      <c r="Y31" s="437" t="s">
        <v>202</v>
      </c>
      <c r="Z31" s="441" t="s">
        <v>202</v>
      </c>
      <c r="AA31" s="524" t="s">
        <v>37</v>
      </c>
      <c r="AB31" s="437" t="s">
        <v>202</v>
      </c>
      <c r="AC31" s="437" t="s">
        <v>202</v>
      </c>
      <c r="AD31" s="441" t="s">
        <v>202</v>
      </c>
      <c r="AE31" s="429">
        <v>6897</v>
      </c>
      <c r="AF31" s="428">
        <v>3676</v>
      </c>
      <c r="AG31" s="428">
        <v>6606</v>
      </c>
      <c r="AH31" s="430">
        <v>1629</v>
      </c>
      <c r="AI31" s="431">
        <v>7433</v>
      </c>
      <c r="AJ31" s="427">
        <v>4695</v>
      </c>
      <c r="AK31" s="432">
        <v>-23232</v>
      </c>
      <c r="AL31" s="433">
        <v>10254</v>
      </c>
      <c r="AM31" s="429">
        <v>2340</v>
      </c>
      <c r="AN31" s="432">
        <v>3044</v>
      </c>
      <c r="AO31" s="432">
        <v>8685</v>
      </c>
      <c r="AP31" s="433">
        <v>4196</v>
      </c>
    </row>
    <row r="32" spans="2:71" s="95" customFormat="1" ht="39" customHeight="1" thickBot="1">
      <c r="B32" s="514" t="s">
        <v>38</v>
      </c>
      <c r="C32" s="515">
        <v>-244</v>
      </c>
      <c r="D32" s="525">
        <v>-678</v>
      </c>
      <c r="E32" s="517">
        <v>-647</v>
      </c>
      <c r="F32" s="526">
        <v>-713</v>
      </c>
      <c r="G32" s="518">
        <v>-268</v>
      </c>
      <c r="H32" s="525">
        <v>-1826</v>
      </c>
      <c r="I32" s="517">
        <v>-583</v>
      </c>
      <c r="J32" s="519">
        <v>-101</v>
      </c>
      <c r="K32" s="518">
        <v>-294</v>
      </c>
      <c r="L32" s="517">
        <f>-1678-K32</f>
        <v>-1384</v>
      </c>
      <c r="M32" s="517">
        <v>-534</v>
      </c>
      <c r="N32" s="519">
        <v>-1171</v>
      </c>
      <c r="O32" s="518">
        <v>-160</v>
      </c>
      <c r="P32" s="517">
        <v>-1498</v>
      </c>
      <c r="Q32" s="517">
        <v>-1165</v>
      </c>
      <c r="R32" s="519">
        <v>-2683</v>
      </c>
      <c r="S32" s="518">
        <v>-1335</v>
      </c>
      <c r="T32" s="517">
        <v>-1522</v>
      </c>
      <c r="U32" s="517">
        <v>19</v>
      </c>
      <c r="V32" s="519">
        <v>-631</v>
      </c>
      <c r="W32" s="518">
        <v>-1499</v>
      </c>
      <c r="X32" s="517">
        <v>-2408</v>
      </c>
      <c r="Y32" s="517">
        <v>-117</v>
      </c>
      <c r="Z32" s="519">
        <v>2694</v>
      </c>
      <c r="AA32" s="518">
        <v>219</v>
      </c>
      <c r="AB32" s="517">
        <v>-562</v>
      </c>
      <c r="AC32" s="517">
        <v>-449</v>
      </c>
      <c r="AD32" s="519">
        <v>-1040</v>
      </c>
      <c r="AE32" s="518">
        <v>-342</v>
      </c>
      <c r="AF32" s="517">
        <v>-1112</v>
      </c>
      <c r="AG32" s="517">
        <v>-950</v>
      </c>
      <c r="AH32" s="519">
        <v>-422</v>
      </c>
      <c r="AI32" s="520">
        <v>-556</v>
      </c>
      <c r="AJ32" s="515">
        <v>-1290</v>
      </c>
      <c r="AK32" s="521">
        <v>-508</v>
      </c>
      <c r="AL32" s="522">
        <v>-445</v>
      </c>
      <c r="AM32" s="518">
        <v>-689</v>
      </c>
      <c r="AN32" s="521">
        <v>-1680</v>
      </c>
      <c r="AO32" s="521">
        <v>-661</v>
      </c>
      <c r="AP32" s="522">
        <v>-972</v>
      </c>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row>
    <row r="33" spans="2:43" s="24" customFormat="1" ht="39" customHeight="1" thickTop="1">
      <c r="B33" s="527" t="s">
        <v>203</v>
      </c>
      <c r="C33" s="528">
        <v>-721</v>
      </c>
      <c r="D33" s="529">
        <v>-16788</v>
      </c>
      <c r="E33" s="529">
        <v>5745</v>
      </c>
      <c r="F33" s="530">
        <v>-21845</v>
      </c>
      <c r="G33" s="528">
        <v>9802</v>
      </c>
      <c r="H33" s="529">
        <v>-250873</v>
      </c>
      <c r="I33" s="529">
        <v>2114</v>
      </c>
      <c r="J33" s="531">
        <v>-173518</v>
      </c>
      <c r="K33" s="528">
        <f>SUM(K28:K32)-1</f>
        <v>18441</v>
      </c>
      <c r="L33" s="529">
        <f>25908-K33</f>
        <v>7467</v>
      </c>
      <c r="M33" s="529">
        <v>10889</v>
      </c>
      <c r="N33" s="531">
        <v>6909</v>
      </c>
      <c r="O33" s="528">
        <v>18713</v>
      </c>
      <c r="P33" s="529">
        <v>12643</v>
      </c>
      <c r="Q33" s="529">
        <v>16276</v>
      </c>
      <c r="R33" s="531">
        <v>11134</v>
      </c>
      <c r="S33" s="528">
        <v>27068</v>
      </c>
      <c r="T33" s="529">
        <v>8376</v>
      </c>
      <c r="U33" s="529">
        <v>18116</v>
      </c>
      <c r="V33" s="531">
        <v>9133</v>
      </c>
      <c r="W33" s="528">
        <v>16301</v>
      </c>
      <c r="X33" s="529">
        <v>19611</v>
      </c>
      <c r="Y33" s="529">
        <v>-8634</v>
      </c>
      <c r="Z33" s="531">
        <v>-8277</v>
      </c>
      <c r="AA33" s="528">
        <v>-1564</v>
      </c>
      <c r="AB33" s="529">
        <v>21572</v>
      </c>
      <c r="AC33" s="529">
        <v>-11961</v>
      </c>
      <c r="AD33" s="531">
        <v>747</v>
      </c>
      <c r="AE33" s="528">
        <v>6554</v>
      </c>
      <c r="AF33" s="529">
        <v>2564</v>
      </c>
      <c r="AG33" s="529">
        <v>5656</v>
      </c>
      <c r="AH33" s="531">
        <v>1207</v>
      </c>
      <c r="AI33" s="532">
        <v>6876</v>
      </c>
      <c r="AJ33" s="530">
        <v>3405</v>
      </c>
      <c r="AK33" s="533">
        <v>-23739</v>
      </c>
      <c r="AL33" s="534">
        <v>9809</v>
      </c>
      <c r="AM33" s="528">
        <v>1650</v>
      </c>
      <c r="AN33" s="533">
        <v>1365</v>
      </c>
      <c r="AO33" s="533">
        <v>8023</v>
      </c>
      <c r="AP33" s="534">
        <v>3225</v>
      </c>
    </row>
    <row r="34" spans="2:43" s="94" customFormat="1" ht="39" customHeight="1">
      <c r="B34" s="535"/>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I34" s="536"/>
      <c r="AJ34" s="536"/>
      <c r="AK34" s="536"/>
      <c r="AM34" s="536"/>
      <c r="AN34" s="536"/>
      <c r="AO34" s="536"/>
    </row>
    <row r="35" spans="2:43" ht="20.25" customHeight="1">
      <c r="U35" s="538"/>
      <c r="V35" s="538"/>
      <c r="W35" s="538"/>
      <c r="X35" s="538"/>
      <c r="Y35" s="538"/>
      <c r="Z35" s="538"/>
      <c r="AA35" s="538"/>
      <c r="AB35" s="538"/>
      <c r="AC35" s="538"/>
      <c r="AD35" s="538"/>
      <c r="AE35" s="538"/>
      <c r="AF35" s="538"/>
      <c r="AG35" s="538"/>
      <c r="AH35" s="538"/>
      <c r="AI35" s="538"/>
      <c r="AJ35" s="538"/>
      <c r="AK35" s="538"/>
      <c r="AM35" s="538"/>
      <c r="AN35" s="538"/>
      <c r="AO35" s="538"/>
    </row>
    <row r="36" spans="2:43">
      <c r="B36" s="539"/>
      <c r="C36" s="540"/>
      <c r="D36" s="540"/>
      <c r="E36" s="540"/>
      <c r="F36" s="540"/>
      <c r="G36" s="540"/>
      <c r="H36" s="540"/>
      <c r="I36" s="540"/>
      <c r="J36" s="540"/>
      <c r="K36" s="540"/>
      <c r="L36" s="540"/>
      <c r="M36" s="540"/>
      <c r="N36" s="540"/>
      <c r="O36" s="540"/>
      <c r="P36" s="540"/>
      <c r="Q36" s="540"/>
      <c r="R36" s="540"/>
      <c r="S36" s="540"/>
      <c r="T36" s="540"/>
      <c r="U36" s="541"/>
      <c r="V36" s="541"/>
      <c r="W36" s="541"/>
      <c r="X36" s="542"/>
      <c r="Y36" s="542"/>
      <c r="Z36" s="542"/>
      <c r="AA36" s="541"/>
      <c r="AB36" s="541"/>
      <c r="AC36" s="541"/>
      <c r="AD36" s="541"/>
      <c r="AE36" s="541"/>
      <c r="AF36" s="541"/>
      <c r="AG36" s="542"/>
      <c r="AH36" s="542"/>
      <c r="AI36" s="541"/>
      <c r="AJ36" s="541"/>
      <c r="AK36" s="541"/>
      <c r="AL36" s="542"/>
      <c r="AM36" s="541"/>
      <c r="AN36" s="541"/>
      <c r="AO36" s="541"/>
      <c r="AP36" s="542"/>
      <c r="AQ36" s="542"/>
    </row>
    <row r="37" spans="2:43">
      <c r="B37" s="539"/>
      <c r="C37" s="540"/>
      <c r="D37" s="540"/>
      <c r="E37" s="540"/>
      <c r="F37" s="540"/>
      <c r="G37" s="540"/>
      <c r="H37" s="540"/>
      <c r="I37" s="540"/>
      <c r="J37" s="540"/>
      <c r="K37" s="540"/>
      <c r="L37" s="540"/>
      <c r="M37" s="540"/>
      <c r="N37" s="540"/>
      <c r="O37" s="540"/>
      <c r="P37" s="540"/>
      <c r="Q37" s="540"/>
      <c r="R37" s="540"/>
      <c r="S37" s="540"/>
      <c r="T37" s="540"/>
      <c r="U37" s="541"/>
      <c r="V37" s="541"/>
      <c r="W37" s="541"/>
      <c r="X37" s="542"/>
      <c r="Y37" s="542"/>
      <c r="Z37" s="542"/>
      <c r="AA37" s="541"/>
      <c r="AB37" s="541"/>
      <c r="AC37" s="541"/>
      <c r="AD37" s="541"/>
      <c r="AE37" s="541"/>
      <c r="AF37" s="541"/>
      <c r="AG37" s="542"/>
      <c r="AH37" s="542"/>
      <c r="AI37" s="541"/>
      <c r="AJ37" s="541"/>
      <c r="AK37" s="541"/>
      <c r="AL37" s="542"/>
      <c r="AM37" s="541"/>
      <c r="AN37" s="541"/>
      <c r="AO37" s="541"/>
      <c r="AP37" s="542"/>
      <c r="AQ37" s="542"/>
    </row>
    <row r="38" spans="2:43">
      <c r="B38" s="539"/>
      <c r="C38" s="540"/>
      <c r="D38" s="540"/>
      <c r="E38" s="540"/>
      <c r="F38" s="540"/>
      <c r="G38" s="540"/>
      <c r="H38" s="540"/>
      <c r="I38" s="540"/>
      <c r="J38" s="540"/>
      <c r="K38" s="540"/>
      <c r="L38" s="540"/>
      <c r="M38" s="540"/>
      <c r="N38" s="540"/>
      <c r="O38" s="540"/>
      <c r="P38" s="540"/>
      <c r="Q38" s="540"/>
      <c r="R38" s="540"/>
      <c r="S38" s="540"/>
      <c r="T38" s="540"/>
      <c r="U38" s="7"/>
      <c r="V38" s="6"/>
      <c r="W38" s="6"/>
      <c r="X38" s="543"/>
      <c r="Y38" s="543"/>
      <c r="Z38" s="543"/>
      <c r="AA38" s="6"/>
      <c r="AB38" s="6"/>
      <c r="AC38" s="6"/>
      <c r="AD38" s="6"/>
      <c r="AE38" s="6"/>
      <c r="AF38" s="6"/>
      <c r="AG38" s="544"/>
      <c r="AH38" s="544"/>
      <c r="AI38" s="6"/>
      <c r="AJ38" s="6"/>
      <c r="AK38" s="6"/>
      <c r="AL38" s="544"/>
      <c r="AM38" s="6"/>
      <c r="AN38" s="6"/>
      <c r="AO38" s="6"/>
      <c r="AP38" s="544"/>
      <c r="AQ38" s="544"/>
    </row>
    <row r="39" spans="2:43">
      <c r="B39" s="539"/>
      <c r="C39" s="540"/>
      <c r="D39" s="540"/>
      <c r="E39" s="540"/>
      <c r="F39" s="540"/>
      <c r="G39" s="540"/>
      <c r="H39" s="540"/>
      <c r="I39" s="540"/>
      <c r="J39" s="540"/>
      <c r="K39" s="540"/>
      <c r="L39" s="540"/>
      <c r="M39" s="540"/>
      <c r="N39" s="540"/>
      <c r="O39" s="540"/>
      <c r="P39" s="540"/>
      <c r="Q39" s="540"/>
      <c r="R39" s="540"/>
      <c r="S39" s="540"/>
      <c r="T39" s="540"/>
      <c r="U39" s="7"/>
      <c r="V39" s="6"/>
      <c r="W39" s="6"/>
      <c r="X39" s="543"/>
      <c r="Y39" s="543"/>
      <c r="Z39" s="543"/>
      <c r="AA39" s="6"/>
      <c r="AB39" s="6"/>
      <c r="AC39" s="6"/>
      <c r="AD39" s="6"/>
      <c r="AE39" s="6"/>
      <c r="AF39" s="6"/>
      <c r="AG39" s="544"/>
      <c r="AH39" s="544"/>
      <c r="AI39" s="6"/>
      <c r="AJ39" s="6"/>
      <c r="AK39" s="6"/>
      <c r="AL39" s="544"/>
      <c r="AM39" s="6"/>
      <c r="AN39" s="6"/>
      <c r="AO39" s="6"/>
      <c r="AP39" s="544"/>
      <c r="AQ39" s="544"/>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J116"/>
  <sheetViews>
    <sheetView showGridLines="0" view="pageBreakPreview" zoomScale="64" zoomScaleNormal="70" workbookViewId="0">
      <pane xSplit="2" topLeftCell="C1" activePane="topRight" state="frozen"/>
      <selection pane="topRight" activeCell="Q93" sqref="Q93"/>
    </sheetView>
  </sheetViews>
  <sheetFormatPr defaultColWidth="8.75" defaultRowHeight="14.25"/>
  <cols>
    <col min="1" max="1" width="3.5" style="708" customWidth="1"/>
    <col min="2" max="2" width="66.75" style="708" customWidth="1"/>
    <col min="3" max="13" width="20.5" style="708" customWidth="1"/>
    <col min="14" max="14" width="20.5" style="8" customWidth="1"/>
    <col min="15" max="23" width="20.5" style="708" customWidth="1"/>
    <col min="24" max="27" width="21.5" style="708" customWidth="1"/>
    <col min="28" max="36" width="21" style="708" customWidth="1"/>
    <col min="37" max="16384" width="8.75" style="708"/>
  </cols>
  <sheetData>
    <row r="1" spans="1:35" ht="22.5" customHeight="1">
      <c r="A1" s="705" t="s">
        <v>204</v>
      </c>
      <c r="B1" s="706"/>
      <c r="C1" s="707"/>
      <c r="D1" s="707"/>
      <c r="E1" s="707"/>
      <c r="F1" s="707"/>
      <c r="G1" s="707"/>
      <c r="H1" s="707"/>
      <c r="I1" s="707"/>
      <c r="J1" s="707"/>
      <c r="K1" s="707"/>
      <c r="L1" s="707"/>
      <c r="M1" s="707"/>
      <c r="N1" s="1354"/>
      <c r="O1" s="707"/>
      <c r="P1" s="707"/>
      <c r="Q1" s="707"/>
      <c r="V1" s="709" t="s">
        <v>205</v>
      </c>
      <c r="W1" s="707"/>
      <c r="X1" s="709"/>
      <c r="Y1" s="707"/>
      <c r="Z1" s="707"/>
      <c r="AA1" s="707"/>
      <c r="AB1" s="707"/>
      <c r="AC1" s="707"/>
      <c r="AE1" s="710"/>
      <c r="AF1" s="710"/>
      <c r="AG1" s="710"/>
      <c r="AH1" s="710"/>
      <c r="AI1" s="710"/>
    </row>
    <row r="2" spans="1:35" ht="5.25" customHeight="1">
      <c r="B2" s="711"/>
    </row>
    <row r="3" spans="1:35" s="712" customFormat="1" ht="20.25" customHeight="1">
      <c r="B3" s="1397"/>
      <c r="C3" s="1213" t="s">
        <v>11</v>
      </c>
      <c r="D3" s="1424" t="s">
        <v>206</v>
      </c>
      <c r="E3" s="1424" t="s">
        <v>207</v>
      </c>
      <c r="F3" s="1424" t="s">
        <v>208</v>
      </c>
      <c r="G3" s="713" t="s">
        <v>149</v>
      </c>
      <c r="H3" s="1426" t="s">
        <v>209</v>
      </c>
      <c r="I3" s="1424" t="s">
        <v>210</v>
      </c>
      <c r="J3" s="1424" t="s">
        <v>211</v>
      </c>
      <c r="K3" s="1213" t="s">
        <v>150</v>
      </c>
      <c r="L3" s="714" t="s">
        <v>150</v>
      </c>
      <c r="M3" s="1211" t="s">
        <v>150</v>
      </c>
      <c r="N3" s="944" t="s">
        <v>150</v>
      </c>
      <c r="O3" s="1211" t="s">
        <v>151</v>
      </c>
      <c r="P3" s="1211" t="s">
        <v>151</v>
      </c>
      <c r="Q3" s="1211" t="s">
        <v>151</v>
      </c>
      <c r="R3" s="1211" t="s">
        <v>151</v>
      </c>
      <c r="S3" s="1211" t="s">
        <v>212</v>
      </c>
      <c r="T3" s="1211" t="s">
        <v>212</v>
      </c>
      <c r="U3" s="1211" t="s">
        <v>212</v>
      </c>
      <c r="V3" s="715" t="s">
        <v>212</v>
      </c>
      <c r="W3" s="716"/>
      <c r="X3" s="717"/>
    </row>
    <row r="4" spans="1:35" s="712" customFormat="1" ht="20.25" customHeight="1">
      <c r="B4" s="1398"/>
      <c r="C4" s="718" t="s">
        <v>213</v>
      </c>
      <c r="D4" s="1425"/>
      <c r="E4" s="1425"/>
      <c r="F4" s="1425"/>
      <c r="G4" s="718" t="s">
        <v>213</v>
      </c>
      <c r="H4" s="1404"/>
      <c r="I4" s="1413"/>
      <c r="J4" s="1413"/>
      <c r="K4" s="718" t="s">
        <v>213</v>
      </c>
      <c r="L4" s="719" t="s">
        <v>214</v>
      </c>
      <c r="M4" s="1212" t="s">
        <v>215</v>
      </c>
      <c r="N4" s="1355" t="s">
        <v>216</v>
      </c>
      <c r="O4" s="1212" t="s">
        <v>213</v>
      </c>
      <c r="P4" s="1212" t="s">
        <v>214</v>
      </c>
      <c r="Q4" s="1212" t="s">
        <v>215</v>
      </c>
      <c r="R4" s="1212" t="s">
        <v>216</v>
      </c>
      <c r="S4" s="1212" t="s">
        <v>213</v>
      </c>
      <c r="T4" s="1212" t="s">
        <v>217</v>
      </c>
      <c r="U4" s="1212" t="s">
        <v>218</v>
      </c>
      <c r="V4" s="720" t="s">
        <v>219</v>
      </c>
      <c r="W4" s="721"/>
      <c r="X4" s="722"/>
    </row>
    <row r="5" spans="1:35" s="731" customFormat="1" ht="21.75" customHeight="1">
      <c r="A5" s="723"/>
      <c r="B5" s="724" t="s">
        <v>110</v>
      </c>
      <c r="C5" s="725"/>
      <c r="D5" s="725"/>
      <c r="E5" s="725"/>
      <c r="F5" s="725"/>
      <c r="G5" s="725"/>
      <c r="H5" s="725"/>
      <c r="I5" s="726"/>
      <c r="J5" s="726"/>
      <c r="K5" s="725"/>
      <c r="L5" s="727"/>
      <c r="M5" s="726"/>
      <c r="N5" s="946"/>
      <c r="O5" s="726"/>
      <c r="P5" s="726"/>
      <c r="Q5" s="726"/>
      <c r="R5" s="728"/>
      <c r="S5" s="728"/>
      <c r="T5" s="728"/>
      <c r="U5" s="728"/>
      <c r="V5" s="729"/>
      <c r="W5" s="730"/>
      <c r="X5" s="730"/>
    </row>
    <row r="6" spans="1:35" s="731" customFormat="1" ht="21.75" customHeight="1">
      <c r="A6" s="723"/>
      <c r="B6" s="732" t="s">
        <v>111</v>
      </c>
      <c r="C6" s="733">
        <v>447145</v>
      </c>
      <c r="D6" s="733">
        <v>415321</v>
      </c>
      <c r="E6" s="733">
        <v>419214</v>
      </c>
      <c r="F6" s="733">
        <v>377553</v>
      </c>
      <c r="G6" s="734">
        <v>439194</v>
      </c>
      <c r="H6" s="734">
        <v>423355</v>
      </c>
      <c r="I6" s="735">
        <v>431707</v>
      </c>
      <c r="J6" s="735">
        <v>419920</v>
      </c>
      <c r="K6" s="734">
        <v>431664</v>
      </c>
      <c r="L6" s="736">
        <v>432939</v>
      </c>
      <c r="M6" s="737">
        <v>447914</v>
      </c>
      <c r="N6" s="1356">
        <v>405648</v>
      </c>
      <c r="O6" s="735">
        <v>423701</v>
      </c>
      <c r="P6" s="735">
        <v>406050</v>
      </c>
      <c r="Q6" s="735">
        <v>370849</v>
      </c>
      <c r="R6" s="735">
        <v>366239</v>
      </c>
      <c r="S6" s="735">
        <v>353210</v>
      </c>
      <c r="T6" s="735">
        <v>337934</v>
      </c>
      <c r="U6" s="735">
        <v>364182</v>
      </c>
      <c r="V6" s="738">
        <v>408210</v>
      </c>
      <c r="W6" s="739"/>
      <c r="X6" s="740"/>
    </row>
    <row r="7" spans="1:35" s="731" customFormat="1" ht="21.75" customHeight="1">
      <c r="A7" s="723"/>
      <c r="B7" s="741" t="s">
        <v>112</v>
      </c>
      <c r="C7" s="742">
        <v>20570</v>
      </c>
      <c r="D7" s="733">
        <v>20476</v>
      </c>
      <c r="E7" s="743">
        <v>21740</v>
      </c>
      <c r="F7" s="743">
        <v>25731</v>
      </c>
      <c r="G7" s="744">
        <v>20496</v>
      </c>
      <c r="H7" s="744">
        <v>20963</v>
      </c>
      <c r="I7" s="745">
        <v>24863</v>
      </c>
      <c r="J7" s="745">
        <v>22606</v>
      </c>
      <c r="K7" s="744">
        <v>19733</v>
      </c>
      <c r="L7" s="746">
        <v>20845</v>
      </c>
      <c r="M7" s="745">
        <v>23224</v>
      </c>
      <c r="N7" s="1357">
        <v>27733</v>
      </c>
      <c r="O7" s="747">
        <v>21236</v>
      </c>
      <c r="P7" s="745">
        <v>23150</v>
      </c>
      <c r="Q7" s="745">
        <v>22576</v>
      </c>
      <c r="R7" s="744">
        <v>24271</v>
      </c>
      <c r="S7" s="744">
        <v>21829</v>
      </c>
      <c r="T7" s="744">
        <v>21604</v>
      </c>
      <c r="U7" s="744">
        <v>22159</v>
      </c>
      <c r="V7" s="748">
        <v>26221</v>
      </c>
      <c r="W7" s="739"/>
      <c r="X7" s="740"/>
    </row>
    <row r="8" spans="1:35" s="731" customFormat="1" ht="21.75" customHeight="1">
      <c r="A8" s="749"/>
      <c r="B8" s="750" t="s">
        <v>113</v>
      </c>
      <c r="C8" s="751">
        <f>SUM(C6:C7)</f>
        <v>467715</v>
      </c>
      <c r="D8" s="751">
        <v>435797</v>
      </c>
      <c r="E8" s="752">
        <v>440955</v>
      </c>
      <c r="F8" s="752">
        <v>403283</v>
      </c>
      <c r="G8" s="752">
        <v>459690</v>
      </c>
      <c r="H8" s="752">
        <v>444318</v>
      </c>
      <c r="I8" s="753">
        <v>456570</v>
      </c>
      <c r="J8" s="753">
        <v>442526</v>
      </c>
      <c r="K8" s="752">
        <v>451397</v>
      </c>
      <c r="L8" s="753">
        <v>453784</v>
      </c>
      <c r="M8" s="753">
        <v>471139</v>
      </c>
      <c r="N8" s="1358">
        <v>433381</v>
      </c>
      <c r="O8" s="753">
        <v>444937</v>
      </c>
      <c r="P8" s="753">
        <v>429201</v>
      </c>
      <c r="Q8" s="753">
        <v>393425</v>
      </c>
      <c r="R8" s="752">
        <v>390509</v>
      </c>
      <c r="S8" s="752">
        <v>375039</v>
      </c>
      <c r="T8" s="752">
        <v>359539</v>
      </c>
      <c r="U8" s="752">
        <v>386340</v>
      </c>
      <c r="V8" s="754">
        <v>434431</v>
      </c>
      <c r="W8" s="755"/>
      <c r="X8" s="756"/>
    </row>
    <row r="9" spans="1:35" s="731" customFormat="1" ht="21.75" customHeight="1">
      <c r="A9" s="723"/>
      <c r="B9" s="750" t="s">
        <v>114</v>
      </c>
      <c r="C9" s="751">
        <v>-419438</v>
      </c>
      <c r="D9" s="751">
        <v>-389004</v>
      </c>
      <c r="E9" s="752">
        <v>-394372</v>
      </c>
      <c r="F9" s="752">
        <v>-357690</v>
      </c>
      <c r="G9" s="752">
        <v>-409736</v>
      </c>
      <c r="H9" s="752">
        <v>-394805</v>
      </c>
      <c r="I9" s="753">
        <v>-403073</v>
      </c>
      <c r="J9" s="753">
        <v>-397268</v>
      </c>
      <c r="K9" s="752">
        <v>-404168</v>
      </c>
      <c r="L9" s="753">
        <v>-404820</v>
      </c>
      <c r="M9" s="753">
        <v>-418902</v>
      </c>
      <c r="N9" s="1358">
        <v>-384123</v>
      </c>
      <c r="O9" s="753">
        <v>-399419</v>
      </c>
      <c r="P9" s="753">
        <v>-382997</v>
      </c>
      <c r="Q9" s="753">
        <v>-351993</v>
      </c>
      <c r="R9" s="753">
        <v>-342924</v>
      </c>
      <c r="S9" s="753">
        <v>-328216</v>
      </c>
      <c r="T9" s="753">
        <v>-314573</v>
      </c>
      <c r="U9" s="753">
        <v>-336052</v>
      </c>
      <c r="V9" s="754">
        <v>-375823</v>
      </c>
      <c r="W9" s="755"/>
      <c r="X9" s="756"/>
    </row>
    <row r="10" spans="1:35" s="731" customFormat="1" ht="21.75" customHeight="1">
      <c r="A10" s="749"/>
      <c r="B10" s="750" t="s">
        <v>115</v>
      </c>
      <c r="C10" s="751">
        <v>48276</v>
      </c>
      <c r="D10" s="751">
        <v>46794</v>
      </c>
      <c r="E10" s="752">
        <v>46583</v>
      </c>
      <c r="F10" s="752">
        <v>45592</v>
      </c>
      <c r="G10" s="752">
        <v>49954</v>
      </c>
      <c r="H10" s="752">
        <v>49512</v>
      </c>
      <c r="I10" s="753">
        <v>53497</v>
      </c>
      <c r="J10" s="753">
        <v>45258</v>
      </c>
      <c r="K10" s="752">
        <v>47229</v>
      </c>
      <c r="L10" s="753">
        <v>48964</v>
      </c>
      <c r="M10" s="753">
        <v>52236</v>
      </c>
      <c r="N10" s="1358">
        <v>49259</v>
      </c>
      <c r="O10" s="753">
        <v>45517</v>
      </c>
      <c r="P10" s="753">
        <v>46205</v>
      </c>
      <c r="Q10" s="753">
        <v>41431</v>
      </c>
      <c r="R10" s="752">
        <v>47586</v>
      </c>
      <c r="S10" s="752">
        <v>46823</v>
      </c>
      <c r="T10" s="752">
        <v>44965</v>
      </c>
      <c r="U10" s="752">
        <v>50288</v>
      </c>
      <c r="V10" s="754">
        <v>58609</v>
      </c>
      <c r="W10" s="755"/>
      <c r="X10" s="756"/>
    </row>
    <row r="11" spans="1:35" s="749" customFormat="1" ht="21.75" customHeight="1">
      <c r="B11" s="757" t="s">
        <v>116</v>
      </c>
      <c r="C11" s="758">
        <v>-38489</v>
      </c>
      <c r="D11" s="758">
        <v>-36989</v>
      </c>
      <c r="E11" s="759">
        <v>-38573</v>
      </c>
      <c r="F11" s="759">
        <v>-37040</v>
      </c>
      <c r="G11" s="760">
        <v>-38017</v>
      </c>
      <c r="H11" s="760">
        <v>-38623</v>
      </c>
      <c r="I11" s="761">
        <v>-41020</v>
      </c>
      <c r="J11" s="761">
        <v>-33968</v>
      </c>
      <c r="K11" s="760">
        <v>-37995</v>
      </c>
      <c r="L11" s="761">
        <v>-38652</v>
      </c>
      <c r="M11" s="761">
        <v>-40233</v>
      </c>
      <c r="N11" s="1359">
        <v>-32859</v>
      </c>
      <c r="O11" s="762">
        <v>-38707</v>
      </c>
      <c r="P11" s="761">
        <v>-38157</v>
      </c>
      <c r="Q11" s="761">
        <v>-38877</v>
      </c>
      <c r="R11" s="759">
        <v>-38675</v>
      </c>
      <c r="S11" s="759">
        <v>-37686</v>
      </c>
      <c r="T11" s="759">
        <v>-36908</v>
      </c>
      <c r="U11" s="759">
        <v>-37366</v>
      </c>
      <c r="V11" s="763">
        <v>-41078</v>
      </c>
      <c r="W11" s="764"/>
      <c r="X11" s="740"/>
    </row>
    <row r="12" spans="1:35" s="749" customFormat="1" ht="21.75" customHeight="1">
      <c r="B12" s="765" t="s">
        <v>117</v>
      </c>
      <c r="C12" s="766">
        <v>-767</v>
      </c>
      <c r="D12" s="766">
        <v>597</v>
      </c>
      <c r="E12" s="767">
        <v>-430</v>
      </c>
      <c r="F12" s="767">
        <v>-10060</v>
      </c>
      <c r="G12" s="768">
        <v>-752</v>
      </c>
      <c r="H12" s="768">
        <v>-753</v>
      </c>
      <c r="I12" s="769">
        <v>-2682</v>
      </c>
      <c r="J12" s="769">
        <v>-18711</v>
      </c>
      <c r="K12" s="768">
        <v>599</v>
      </c>
      <c r="L12" s="770">
        <v>-1276</v>
      </c>
      <c r="M12" s="769">
        <v>-838</v>
      </c>
      <c r="N12" s="1360">
        <v>-12883</v>
      </c>
      <c r="O12" s="771">
        <v>1150</v>
      </c>
      <c r="P12" s="769">
        <v>504</v>
      </c>
      <c r="Q12" s="769">
        <v>8134</v>
      </c>
      <c r="R12" s="769">
        <v>-6869</v>
      </c>
      <c r="S12" s="769">
        <v>-557</v>
      </c>
      <c r="T12" s="769">
        <v>-423</v>
      </c>
      <c r="U12" s="769">
        <v>5234</v>
      </c>
      <c r="V12" s="772">
        <v>-283</v>
      </c>
      <c r="W12" s="755"/>
      <c r="X12" s="756"/>
    </row>
    <row r="13" spans="1:35" s="749" customFormat="1" ht="21.75" customHeight="1">
      <c r="B13" s="773" t="s">
        <v>118</v>
      </c>
      <c r="C13" s="774">
        <v>110</v>
      </c>
      <c r="D13" s="774">
        <v>823</v>
      </c>
      <c r="E13" s="774">
        <v>237</v>
      </c>
      <c r="F13" s="774">
        <v>1039</v>
      </c>
      <c r="G13" s="775">
        <v>-110</v>
      </c>
      <c r="H13" s="775">
        <v>38</v>
      </c>
      <c r="I13" s="776">
        <v>562</v>
      </c>
      <c r="J13" s="776">
        <v>5642</v>
      </c>
      <c r="K13" s="775">
        <v>295</v>
      </c>
      <c r="L13" s="777">
        <v>237</v>
      </c>
      <c r="M13" s="776">
        <v>-83</v>
      </c>
      <c r="N13" s="1361">
        <v>609</v>
      </c>
      <c r="O13" s="776">
        <v>375</v>
      </c>
      <c r="P13" s="776">
        <v>210</v>
      </c>
      <c r="Q13" s="776">
        <v>655</v>
      </c>
      <c r="R13" s="776">
        <v>258</v>
      </c>
      <c r="S13" s="776">
        <v>5</v>
      </c>
      <c r="T13" s="776">
        <v>10</v>
      </c>
      <c r="U13" s="776">
        <v>4812</v>
      </c>
      <c r="V13" s="778">
        <v>-30</v>
      </c>
      <c r="W13" s="764"/>
      <c r="X13" s="779"/>
    </row>
    <row r="14" spans="1:35" s="749" customFormat="1" ht="21.75" customHeight="1">
      <c r="B14" s="773" t="s">
        <v>119</v>
      </c>
      <c r="C14" s="775">
        <v>-334</v>
      </c>
      <c r="D14" s="775">
        <v>-485</v>
      </c>
      <c r="E14" s="774">
        <v>-1388</v>
      </c>
      <c r="F14" s="774">
        <v>-9342</v>
      </c>
      <c r="G14" s="775">
        <v>-229</v>
      </c>
      <c r="H14" s="775">
        <v>-69</v>
      </c>
      <c r="I14" s="776">
        <v>-4899</v>
      </c>
      <c r="J14" s="776">
        <v>-14264</v>
      </c>
      <c r="K14" s="775">
        <v>-181</v>
      </c>
      <c r="L14" s="777">
        <v>-176</v>
      </c>
      <c r="M14" s="776">
        <v>-60</v>
      </c>
      <c r="N14" s="1361">
        <v>-17029</v>
      </c>
      <c r="O14" s="776">
        <v>-919</v>
      </c>
      <c r="P14" s="776">
        <v>-1000</v>
      </c>
      <c r="Q14" s="776">
        <v>-7372</v>
      </c>
      <c r="R14" s="776">
        <v>-14760</v>
      </c>
      <c r="S14" s="776">
        <v>-370</v>
      </c>
      <c r="T14" s="776">
        <v>-2438</v>
      </c>
      <c r="U14" s="776">
        <v>-94</v>
      </c>
      <c r="V14" s="778">
        <v>-1716</v>
      </c>
      <c r="W14" s="764"/>
      <c r="X14" s="779"/>
    </row>
    <row r="15" spans="1:35" s="749" customFormat="1" ht="21.75" customHeight="1">
      <c r="B15" s="780" t="s">
        <v>120</v>
      </c>
      <c r="C15" s="775">
        <v>67</v>
      </c>
      <c r="D15" s="775">
        <v>26</v>
      </c>
      <c r="E15" s="774">
        <v>5</v>
      </c>
      <c r="F15" s="774">
        <v>2040</v>
      </c>
      <c r="G15" s="775">
        <v>66</v>
      </c>
      <c r="H15" s="775">
        <v>450</v>
      </c>
      <c r="I15" s="776">
        <v>627</v>
      </c>
      <c r="J15" s="776">
        <v>523</v>
      </c>
      <c r="K15" s="775">
        <v>142</v>
      </c>
      <c r="L15" s="777">
        <v>395</v>
      </c>
      <c r="M15" s="776">
        <v>227</v>
      </c>
      <c r="N15" s="1361">
        <v>994</v>
      </c>
      <c r="O15" s="776">
        <v>370</v>
      </c>
      <c r="P15" s="776">
        <v>886</v>
      </c>
      <c r="Q15" s="776">
        <v>10612</v>
      </c>
      <c r="R15" s="776">
        <v>1041</v>
      </c>
      <c r="S15" s="776">
        <v>93</v>
      </c>
      <c r="T15" s="776">
        <v>1200</v>
      </c>
      <c r="U15" s="776">
        <v>238</v>
      </c>
      <c r="V15" s="778">
        <v>8827</v>
      </c>
      <c r="W15" s="764"/>
      <c r="X15" s="740"/>
    </row>
    <row r="16" spans="1:35" s="749" customFormat="1" ht="21.75" customHeight="1">
      <c r="B16" s="773" t="s">
        <v>121</v>
      </c>
      <c r="C16" s="775">
        <v>-175</v>
      </c>
      <c r="D16" s="775">
        <v>-205</v>
      </c>
      <c r="E16" s="774">
        <v>-277</v>
      </c>
      <c r="F16" s="774">
        <v>-2868</v>
      </c>
      <c r="G16" s="775">
        <v>-167</v>
      </c>
      <c r="H16" s="775">
        <v>-68</v>
      </c>
      <c r="I16" s="776">
        <v>235</v>
      </c>
      <c r="J16" s="776">
        <v>-2684</v>
      </c>
      <c r="K16" s="775">
        <v>-87</v>
      </c>
      <c r="L16" s="777">
        <v>-575</v>
      </c>
      <c r="M16" s="776">
        <v>17</v>
      </c>
      <c r="N16" s="1361">
        <v>-1435</v>
      </c>
      <c r="O16" s="776">
        <v>-86</v>
      </c>
      <c r="P16" s="776">
        <v>-559</v>
      </c>
      <c r="Q16" s="776">
        <v>171</v>
      </c>
      <c r="R16" s="776">
        <v>-875</v>
      </c>
      <c r="S16" s="776">
        <v>-273</v>
      </c>
      <c r="T16" s="776">
        <v>-165</v>
      </c>
      <c r="U16" s="776">
        <v>187</v>
      </c>
      <c r="V16" s="778">
        <v>-7923</v>
      </c>
      <c r="W16" s="764"/>
      <c r="X16" s="740"/>
    </row>
    <row r="17" spans="1:24" s="749" customFormat="1" ht="21.75" customHeight="1">
      <c r="B17" s="773" t="s">
        <v>122</v>
      </c>
      <c r="C17" s="775">
        <v>2939</v>
      </c>
      <c r="D17" s="775">
        <v>2585</v>
      </c>
      <c r="E17" s="774">
        <v>2259</v>
      </c>
      <c r="F17" s="774">
        <v>2919</v>
      </c>
      <c r="G17" s="775">
        <v>3054</v>
      </c>
      <c r="H17" s="775">
        <v>1533</v>
      </c>
      <c r="I17" s="776">
        <v>2153</v>
      </c>
      <c r="J17" s="776">
        <v>3689</v>
      </c>
      <c r="K17" s="775">
        <v>2280</v>
      </c>
      <c r="L17" s="777">
        <v>3833</v>
      </c>
      <c r="M17" s="776">
        <v>3636</v>
      </c>
      <c r="N17" s="1361">
        <v>7444</v>
      </c>
      <c r="O17" s="776">
        <v>3041</v>
      </c>
      <c r="P17" s="776">
        <v>2751</v>
      </c>
      <c r="Q17" s="776">
        <v>6174</v>
      </c>
      <c r="R17" s="776">
        <v>8680</v>
      </c>
      <c r="S17" s="776">
        <v>2169</v>
      </c>
      <c r="T17" s="776">
        <v>2159</v>
      </c>
      <c r="U17" s="776">
        <v>2791</v>
      </c>
      <c r="V17" s="778">
        <v>2447</v>
      </c>
      <c r="W17" s="764"/>
      <c r="X17" s="740"/>
    </row>
    <row r="18" spans="1:24" s="749" customFormat="1" ht="21.75" customHeight="1">
      <c r="B18" s="781" t="s">
        <v>123</v>
      </c>
      <c r="C18" s="782">
        <v>-3375</v>
      </c>
      <c r="D18" s="782">
        <v>-2147</v>
      </c>
      <c r="E18" s="783">
        <v>-1266</v>
      </c>
      <c r="F18" s="783">
        <v>-3848</v>
      </c>
      <c r="G18" s="782">
        <v>-3365</v>
      </c>
      <c r="H18" s="782">
        <v>-2637</v>
      </c>
      <c r="I18" s="784">
        <v>-1362</v>
      </c>
      <c r="J18" s="784">
        <v>-11616</v>
      </c>
      <c r="K18" s="782">
        <v>-1848</v>
      </c>
      <c r="L18" s="785">
        <v>-4993</v>
      </c>
      <c r="M18" s="784">
        <v>-4574</v>
      </c>
      <c r="N18" s="1362">
        <v>-3467</v>
      </c>
      <c r="O18" s="786">
        <v>-1629</v>
      </c>
      <c r="P18" s="784">
        <v>-1786</v>
      </c>
      <c r="Q18" s="784">
        <v>-2106</v>
      </c>
      <c r="R18" s="784">
        <v>-1212</v>
      </c>
      <c r="S18" s="784">
        <v>-2182</v>
      </c>
      <c r="T18" s="784">
        <v>-1188</v>
      </c>
      <c r="U18" s="784">
        <v>-2700</v>
      </c>
      <c r="V18" s="787">
        <v>-1888</v>
      </c>
      <c r="W18" s="764"/>
      <c r="X18" s="740"/>
    </row>
    <row r="19" spans="1:24" s="731" customFormat="1" ht="21.75" customHeight="1">
      <c r="A19" s="749"/>
      <c r="B19" s="788" t="s">
        <v>124</v>
      </c>
      <c r="C19" s="752">
        <v>9019</v>
      </c>
      <c r="D19" s="752">
        <v>10401</v>
      </c>
      <c r="E19" s="752">
        <v>7580</v>
      </c>
      <c r="F19" s="752">
        <v>-1507</v>
      </c>
      <c r="G19" s="752">
        <v>11184</v>
      </c>
      <c r="H19" s="752">
        <v>10136</v>
      </c>
      <c r="I19" s="753">
        <v>9796</v>
      </c>
      <c r="J19" s="753">
        <v>-7422</v>
      </c>
      <c r="K19" s="752">
        <v>9833</v>
      </c>
      <c r="L19" s="753">
        <v>9035</v>
      </c>
      <c r="M19" s="753">
        <v>11165</v>
      </c>
      <c r="N19" s="1358">
        <v>3517</v>
      </c>
      <c r="O19" s="753">
        <v>7960</v>
      </c>
      <c r="P19" s="753">
        <v>8552</v>
      </c>
      <c r="Q19" s="753">
        <v>10688</v>
      </c>
      <c r="R19" s="752">
        <v>2042</v>
      </c>
      <c r="S19" s="752">
        <v>8579</v>
      </c>
      <c r="T19" s="752">
        <v>7634</v>
      </c>
      <c r="U19" s="752">
        <v>18157</v>
      </c>
      <c r="V19" s="754">
        <v>17248</v>
      </c>
      <c r="W19" s="755"/>
      <c r="X19" s="756"/>
    </row>
    <row r="20" spans="1:24" s="749" customFormat="1" ht="21.75" customHeight="1">
      <c r="B20" s="789" t="s">
        <v>125</v>
      </c>
      <c r="C20" s="790">
        <v>2561</v>
      </c>
      <c r="D20" s="790">
        <v>1800</v>
      </c>
      <c r="E20" s="767">
        <v>2051</v>
      </c>
      <c r="F20" s="767">
        <v>1610</v>
      </c>
      <c r="G20" s="790">
        <v>2674</v>
      </c>
      <c r="H20" s="790">
        <v>1797</v>
      </c>
      <c r="I20" s="769">
        <v>2323</v>
      </c>
      <c r="J20" s="769">
        <v>2419</v>
      </c>
      <c r="K20" s="790">
        <v>2816</v>
      </c>
      <c r="L20" s="770">
        <v>1837</v>
      </c>
      <c r="M20" s="769">
        <v>2697</v>
      </c>
      <c r="N20" s="1360">
        <v>2045</v>
      </c>
      <c r="O20" s="791">
        <v>3014</v>
      </c>
      <c r="P20" s="769">
        <v>1569</v>
      </c>
      <c r="Q20" s="769">
        <v>2107</v>
      </c>
      <c r="R20" s="792">
        <v>1552</v>
      </c>
      <c r="S20" s="792">
        <v>2366</v>
      </c>
      <c r="T20" s="792">
        <v>1743</v>
      </c>
      <c r="U20" s="792">
        <v>1880</v>
      </c>
      <c r="V20" s="793">
        <v>2079</v>
      </c>
      <c r="W20" s="755"/>
      <c r="X20" s="756"/>
    </row>
    <row r="21" spans="1:24" s="749" customFormat="1" ht="21.75" customHeight="1">
      <c r="B21" s="773" t="s">
        <v>126</v>
      </c>
      <c r="C21" s="775">
        <v>1248</v>
      </c>
      <c r="D21" s="775">
        <v>1236</v>
      </c>
      <c r="E21" s="774">
        <v>1410</v>
      </c>
      <c r="F21" s="774">
        <v>1090</v>
      </c>
      <c r="G21" s="775">
        <v>1385</v>
      </c>
      <c r="H21" s="775">
        <v>1318</v>
      </c>
      <c r="I21" s="776">
        <v>1366</v>
      </c>
      <c r="J21" s="776">
        <v>1290</v>
      </c>
      <c r="K21" s="775">
        <v>1397</v>
      </c>
      <c r="L21" s="777">
        <v>1210</v>
      </c>
      <c r="M21" s="776">
        <v>1400</v>
      </c>
      <c r="N21" s="1361">
        <v>853</v>
      </c>
      <c r="O21" s="776">
        <v>1196</v>
      </c>
      <c r="P21" s="776">
        <v>938</v>
      </c>
      <c r="Q21" s="776">
        <v>1059</v>
      </c>
      <c r="R21" s="776">
        <v>700</v>
      </c>
      <c r="S21" s="776">
        <v>988</v>
      </c>
      <c r="T21" s="776">
        <v>902</v>
      </c>
      <c r="U21" s="776">
        <v>869</v>
      </c>
      <c r="V21" s="778">
        <v>1144</v>
      </c>
      <c r="W21" s="764"/>
      <c r="X21" s="740"/>
    </row>
    <row r="22" spans="1:24" s="749" customFormat="1" ht="21.75" customHeight="1">
      <c r="A22" s="723"/>
      <c r="B22" s="794" t="s">
        <v>127</v>
      </c>
      <c r="C22" s="775">
        <v>1312</v>
      </c>
      <c r="D22" s="775">
        <v>387</v>
      </c>
      <c r="E22" s="774">
        <v>597</v>
      </c>
      <c r="F22" s="774">
        <v>465</v>
      </c>
      <c r="G22" s="775">
        <v>1279</v>
      </c>
      <c r="H22" s="775">
        <v>482</v>
      </c>
      <c r="I22" s="776">
        <v>911</v>
      </c>
      <c r="J22" s="776">
        <v>1138</v>
      </c>
      <c r="K22" s="775">
        <v>1419</v>
      </c>
      <c r="L22" s="777">
        <v>585</v>
      </c>
      <c r="M22" s="776">
        <v>1237</v>
      </c>
      <c r="N22" s="1361">
        <v>1215</v>
      </c>
      <c r="O22" s="776">
        <v>1793</v>
      </c>
      <c r="P22" s="776">
        <v>656</v>
      </c>
      <c r="Q22" s="776">
        <v>1048</v>
      </c>
      <c r="R22" s="776">
        <v>852</v>
      </c>
      <c r="S22" s="776">
        <v>1378</v>
      </c>
      <c r="T22" s="776">
        <v>841</v>
      </c>
      <c r="U22" s="776">
        <v>1011</v>
      </c>
      <c r="V22" s="778">
        <v>935</v>
      </c>
      <c r="W22" s="764"/>
      <c r="X22" s="740"/>
    </row>
    <row r="23" spans="1:24" s="749" customFormat="1" ht="21.75" customHeight="1">
      <c r="A23" s="723"/>
      <c r="B23" s="794" t="s">
        <v>128</v>
      </c>
      <c r="C23" s="775" t="s">
        <v>22</v>
      </c>
      <c r="D23" s="775">
        <v>177</v>
      </c>
      <c r="E23" s="774">
        <v>45</v>
      </c>
      <c r="F23" s="774">
        <v>54</v>
      </c>
      <c r="G23" s="775">
        <v>10</v>
      </c>
      <c r="H23" s="775">
        <v>-3</v>
      </c>
      <c r="I23" s="776">
        <v>46</v>
      </c>
      <c r="J23" s="776">
        <v>-10</v>
      </c>
      <c r="K23" s="775" t="str">
        <f>B37</f>
        <v>※2　2017年度以前の金額は、従前開示しておりました「関係会社売却益」を表示しております。</v>
      </c>
      <c r="L23" s="777">
        <v>41</v>
      </c>
      <c r="M23" s="776">
        <v>60</v>
      </c>
      <c r="N23" s="1361">
        <v>-23</v>
      </c>
      <c r="O23" s="776">
        <v>24</v>
      </c>
      <c r="P23" s="776">
        <v>-24</v>
      </c>
      <c r="Q23" s="776" t="s">
        <v>22</v>
      </c>
      <c r="R23" s="735" t="s">
        <v>22</v>
      </c>
      <c r="S23" s="735" t="s">
        <v>22</v>
      </c>
      <c r="T23" s="735" t="s">
        <v>22</v>
      </c>
      <c r="U23" s="735" t="s">
        <v>22</v>
      </c>
      <c r="V23" s="738" t="s">
        <v>22</v>
      </c>
      <c r="W23" s="764"/>
      <c r="X23" s="740"/>
    </row>
    <row r="24" spans="1:24" s="749" customFormat="1" ht="21.75" customHeight="1">
      <c r="A24" s="723"/>
      <c r="B24" s="789" t="s">
        <v>131</v>
      </c>
      <c r="C24" s="795">
        <v>-5570</v>
      </c>
      <c r="D24" s="795">
        <v>-5379</v>
      </c>
      <c r="E24" s="796">
        <v>-5258</v>
      </c>
      <c r="F24" s="796">
        <v>-5040</v>
      </c>
      <c r="G24" s="795">
        <v>-5151</v>
      </c>
      <c r="H24" s="795">
        <v>-5043</v>
      </c>
      <c r="I24" s="797">
        <v>-4945</v>
      </c>
      <c r="J24" s="797">
        <v>-4716</v>
      </c>
      <c r="K24" s="795">
        <v>-5070</v>
      </c>
      <c r="L24" s="798">
        <v>-5173</v>
      </c>
      <c r="M24" s="797">
        <v>-4941</v>
      </c>
      <c r="N24" s="1363">
        <v>-3791</v>
      </c>
      <c r="O24" s="799">
        <v>-4421</v>
      </c>
      <c r="P24" s="797">
        <v>-4160</v>
      </c>
      <c r="Q24" s="797">
        <v>-4181</v>
      </c>
      <c r="R24" s="800">
        <v>-3617</v>
      </c>
      <c r="S24" s="800">
        <v>-3931</v>
      </c>
      <c r="T24" s="800">
        <v>-3562</v>
      </c>
      <c r="U24" s="800">
        <v>-3302</v>
      </c>
      <c r="V24" s="801">
        <v>-3610</v>
      </c>
      <c r="W24" s="802"/>
      <c r="X24" s="756"/>
    </row>
    <row r="25" spans="1:24" s="749" customFormat="1" ht="21.75" customHeight="1">
      <c r="A25" s="723"/>
      <c r="B25" s="794" t="s">
        <v>132</v>
      </c>
      <c r="C25" s="775">
        <v>-5543</v>
      </c>
      <c r="D25" s="775">
        <v>-5406</v>
      </c>
      <c r="E25" s="774">
        <v>-5258</v>
      </c>
      <c r="F25" s="774">
        <v>-5040</v>
      </c>
      <c r="G25" s="775">
        <v>-5151</v>
      </c>
      <c r="H25" s="775">
        <v>-5043</v>
      </c>
      <c r="I25" s="776">
        <v>-4945</v>
      </c>
      <c r="J25" s="776">
        <v>-4716</v>
      </c>
      <c r="K25" s="775">
        <v>-5065</v>
      </c>
      <c r="L25" s="777">
        <v>-5178</v>
      </c>
      <c r="M25" s="776">
        <v>-4941</v>
      </c>
      <c r="N25" s="1361">
        <v>-3791</v>
      </c>
      <c r="O25" s="776">
        <v>-4421</v>
      </c>
      <c r="P25" s="776">
        <v>-4156</v>
      </c>
      <c r="Q25" s="776">
        <v>-4173</v>
      </c>
      <c r="R25" s="776">
        <v>-3566</v>
      </c>
      <c r="S25" s="776">
        <v>-3877</v>
      </c>
      <c r="T25" s="776">
        <v>-3589</v>
      </c>
      <c r="U25" s="776">
        <v>-3304</v>
      </c>
      <c r="V25" s="778">
        <v>-3612</v>
      </c>
      <c r="W25" s="764"/>
      <c r="X25" s="740"/>
    </row>
    <row r="26" spans="1:24" s="749" customFormat="1" ht="21.75" customHeight="1">
      <c r="A26" s="803"/>
      <c r="B26" s="804" t="s">
        <v>133</v>
      </c>
      <c r="C26" s="782">
        <v>-26</v>
      </c>
      <c r="D26" s="782">
        <v>26</v>
      </c>
      <c r="E26" s="805" t="s">
        <v>22</v>
      </c>
      <c r="F26" s="805" t="s">
        <v>22</v>
      </c>
      <c r="G26" s="782" t="s">
        <v>22</v>
      </c>
      <c r="H26" s="782" t="s">
        <v>22</v>
      </c>
      <c r="I26" s="786" t="s">
        <v>22</v>
      </c>
      <c r="J26" s="786" t="s">
        <v>22</v>
      </c>
      <c r="K26" s="782">
        <v>-5</v>
      </c>
      <c r="L26" s="785">
        <v>5</v>
      </c>
      <c r="M26" s="784" t="s">
        <v>22</v>
      </c>
      <c r="N26" s="1364" t="s">
        <v>22</v>
      </c>
      <c r="O26" s="786" t="s">
        <v>22</v>
      </c>
      <c r="P26" s="784">
        <v>-3</v>
      </c>
      <c r="Q26" s="784">
        <v>-9</v>
      </c>
      <c r="R26" s="784">
        <v>-51</v>
      </c>
      <c r="S26" s="784">
        <v>-54</v>
      </c>
      <c r="T26" s="784">
        <v>28</v>
      </c>
      <c r="U26" s="784">
        <v>2</v>
      </c>
      <c r="V26" s="787">
        <v>2</v>
      </c>
      <c r="W26" s="764"/>
      <c r="X26" s="740"/>
    </row>
    <row r="27" spans="1:24" s="731" customFormat="1" ht="21.75" customHeight="1">
      <c r="A27" s="803"/>
      <c r="B27" s="788" t="s">
        <v>134</v>
      </c>
      <c r="C27" s="752">
        <v>3776</v>
      </c>
      <c r="D27" s="752">
        <v>2778</v>
      </c>
      <c r="E27" s="752">
        <v>870</v>
      </c>
      <c r="F27" s="752">
        <v>8360</v>
      </c>
      <c r="G27" s="752">
        <v>5258</v>
      </c>
      <c r="H27" s="752">
        <v>5445</v>
      </c>
      <c r="I27" s="753">
        <v>4319</v>
      </c>
      <c r="J27" s="753">
        <v>15957</v>
      </c>
      <c r="K27" s="752">
        <v>7284</v>
      </c>
      <c r="L27" s="753">
        <v>7753</v>
      </c>
      <c r="M27" s="753">
        <v>7484</v>
      </c>
      <c r="N27" s="1358">
        <v>6092</v>
      </c>
      <c r="O27" s="753">
        <v>8511</v>
      </c>
      <c r="P27" s="753">
        <v>6702</v>
      </c>
      <c r="Q27" s="753">
        <v>4061</v>
      </c>
      <c r="R27" s="753">
        <v>3889</v>
      </c>
      <c r="S27" s="753">
        <v>2570</v>
      </c>
      <c r="T27" s="753">
        <v>4116</v>
      </c>
      <c r="U27" s="753">
        <v>3499</v>
      </c>
      <c r="V27" s="754">
        <v>2488</v>
      </c>
      <c r="W27" s="755"/>
      <c r="X27" s="806"/>
    </row>
    <row r="28" spans="1:24" s="731" customFormat="1" ht="21.75" customHeight="1">
      <c r="A28" s="749"/>
      <c r="B28" s="788" t="s">
        <v>220</v>
      </c>
      <c r="C28" s="752">
        <v>9787</v>
      </c>
      <c r="D28" s="752">
        <v>9599</v>
      </c>
      <c r="E28" s="752">
        <v>5244</v>
      </c>
      <c r="F28" s="752">
        <v>3422</v>
      </c>
      <c r="G28" s="752">
        <v>13966</v>
      </c>
      <c r="H28" s="752">
        <v>12335</v>
      </c>
      <c r="I28" s="753">
        <v>11492</v>
      </c>
      <c r="J28" s="753">
        <v>6240</v>
      </c>
      <c r="K28" s="752">
        <v>14864</v>
      </c>
      <c r="L28" s="753">
        <v>13451</v>
      </c>
      <c r="M28" s="753">
        <v>16407</v>
      </c>
      <c r="N28" s="1358">
        <v>7862</v>
      </c>
      <c r="O28" s="753">
        <v>15065</v>
      </c>
      <c r="P28" s="753">
        <v>12663</v>
      </c>
      <c r="Q28" s="753">
        <v>12674</v>
      </c>
      <c r="R28" s="753">
        <v>3867</v>
      </c>
      <c r="S28" s="753">
        <v>9584</v>
      </c>
      <c r="T28" s="753">
        <v>9932</v>
      </c>
      <c r="U28" s="753">
        <v>20234</v>
      </c>
      <c r="V28" s="754">
        <v>18205</v>
      </c>
      <c r="W28" s="755"/>
      <c r="X28" s="806"/>
    </row>
    <row r="29" spans="1:24" s="731" customFormat="1" ht="21.75" customHeight="1">
      <c r="A29" s="723"/>
      <c r="B29" s="789" t="s">
        <v>136</v>
      </c>
      <c r="C29" s="790">
        <v>-1746</v>
      </c>
      <c r="D29" s="790">
        <v>-2632</v>
      </c>
      <c r="E29" s="752">
        <v>-4749</v>
      </c>
      <c r="F29" s="752">
        <v>-1931</v>
      </c>
      <c r="G29" s="790">
        <v>-4712</v>
      </c>
      <c r="H29" s="790">
        <v>-4710</v>
      </c>
      <c r="I29" s="753">
        <v>-3681</v>
      </c>
      <c r="J29" s="753">
        <v>1154</v>
      </c>
      <c r="K29" s="790">
        <v>-4746</v>
      </c>
      <c r="L29" s="753">
        <v>-3640</v>
      </c>
      <c r="M29" s="753">
        <v>-5289</v>
      </c>
      <c r="N29" s="1358">
        <v>-1258</v>
      </c>
      <c r="O29" s="791">
        <v>-3184</v>
      </c>
      <c r="P29" s="753">
        <v>-1592</v>
      </c>
      <c r="Q29" s="753">
        <v>-2026</v>
      </c>
      <c r="R29" s="753">
        <v>-980</v>
      </c>
      <c r="S29" s="753">
        <v>-348</v>
      </c>
      <c r="T29" s="753">
        <v>-2406</v>
      </c>
      <c r="U29" s="753">
        <v>-4757</v>
      </c>
      <c r="V29" s="754">
        <v>-6368</v>
      </c>
      <c r="W29" s="755"/>
      <c r="X29" s="756"/>
    </row>
    <row r="30" spans="1:24" s="749" customFormat="1" ht="21.75" customHeight="1">
      <c r="B30" s="807" t="s">
        <v>221</v>
      </c>
      <c r="C30" s="752">
        <v>8040</v>
      </c>
      <c r="D30" s="752">
        <v>6967</v>
      </c>
      <c r="E30" s="752">
        <v>496</v>
      </c>
      <c r="F30" s="752">
        <v>1490</v>
      </c>
      <c r="G30" s="752">
        <v>9254</v>
      </c>
      <c r="H30" s="752">
        <v>7625</v>
      </c>
      <c r="I30" s="753">
        <v>7811</v>
      </c>
      <c r="J30" s="753">
        <v>7393</v>
      </c>
      <c r="K30" s="752">
        <v>10117</v>
      </c>
      <c r="L30" s="753">
        <v>9811</v>
      </c>
      <c r="M30" s="753">
        <v>11118</v>
      </c>
      <c r="N30" s="1358">
        <v>6604</v>
      </c>
      <c r="O30" s="753">
        <v>11880</v>
      </c>
      <c r="P30" s="753">
        <v>11071</v>
      </c>
      <c r="Q30" s="753">
        <v>10649</v>
      </c>
      <c r="R30" s="753">
        <v>2886</v>
      </c>
      <c r="S30" s="753">
        <v>9236</v>
      </c>
      <c r="T30" s="753">
        <v>7525</v>
      </c>
      <c r="U30" s="753">
        <v>15477</v>
      </c>
      <c r="V30" s="754">
        <v>11837</v>
      </c>
      <c r="W30" s="806"/>
    </row>
    <row r="31" spans="1:24" s="749" customFormat="1" ht="21.75" customHeight="1">
      <c r="B31" s="808" t="s">
        <v>222</v>
      </c>
      <c r="C31" s="766"/>
      <c r="D31" s="766"/>
      <c r="E31" s="809"/>
      <c r="F31" s="809"/>
      <c r="G31" s="768"/>
      <c r="H31" s="768"/>
      <c r="I31" s="810"/>
      <c r="J31" s="810"/>
      <c r="K31" s="768"/>
      <c r="L31" s="811"/>
      <c r="M31" s="810"/>
      <c r="N31" s="1365"/>
      <c r="O31" s="771"/>
      <c r="P31" s="810"/>
      <c r="Q31" s="810"/>
      <c r="R31" s="812"/>
      <c r="S31" s="812"/>
      <c r="T31" s="812"/>
      <c r="U31" s="812"/>
      <c r="V31" s="813"/>
      <c r="W31" s="814"/>
    </row>
    <row r="32" spans="1:24" s="749" customFormat="1" ht="21.75" customHeight="1">
      <c r="A32" s="731"/>
      <c r="B32" s="815" t="s">
        <v>139</v>
      </c>
      <c r="C32" s="816">
        <v>6977</v>
      </c>
      <c r="D32" s="816">
        <v>5413</v>
      </c>
      <c r="E32" s="816">
        <v>36</v>
      </c>
      <c r="F32" s="816">
        <v>1022</v>
      </c>
      <c r="G32" s="817">
        <v>7944</v>
      </c>
      <c r="H32" s="817">
        <v>6050</v>
      </c>
      <c r="I32" s="818">
        <v>6861</v>
      </c>
      <c r="J32" s="818">
        <v>6395</v>
      </c>
      <c r="K32" s="817">
        <v>8891</v>
      </c>
      <c r="L32" s="819">
        <v>7845</v>
      </c>
      <c r="M32" s="818">
        <v>10470</v>
      </c>
      <c r="N32" s="1366">
        <v>5869</v>
      </c>
      <c r="O32" s="818">
        <v>10598</v>
      </c>
      <c r="P32" s="818">
        <v>10014</v>
      </c>
      <c r="Q32" s="818">
        <v>11596</v>
      </c>
      <c r="R32" s="817">
        <v>4318</v>
      </c>
      <c r="S32" s="817">
        <v>8420</v>
      </c>
      <c r="T32" s="817">
        <v>6939</v>
      </c>
      <c r="U32" s="817">
        <v>14723</v>
      </c>
      <c r="V32" s="820">
        <v>10678</v>
      </c>
      <c r="W32" s="756"/>
    </row>
    <row r="33" spans="1:36" s="731" customFormat="1" ht="21.75" customHeight="1" thickBot="1">
      <c r="A33" s="749"/>
      <c r="B33" s="821" t="s">
        <v>140</v>
      </c>
      <c r="C33" s="822">
        <v>1063</v>
      </c>
      <c r="D33" s="822">
        <v>1554</v>
      </c>
      <c r="E33" s="823">
        <v>459</v>
      </c>
      <c r="F33" s="823">
        <v>468</v>
      </c>
      <c r="G33" s="823">
        <v>1309</v>
      </c>
      <c r="H33" s="823">
        <v>1576</v>
      </c>
      <c r="I33" s="784">
        <v>950</v>
      </c>
      <c r="J33" s="784">
        <v>998</v>
      </c>
      <c r="K33" s="823">
        <v>1226</v>
      </c>
      <c r="L33" s="785">
        <v>1965</v>
      </c>
      <c r="M33" s="784">
        <v>649</v>
      </c>
      <c r="N33" s="1362">
        <v>735</v>
      </c>
      <c r="O33" s="824">
        <v>1282</v>
      </c>
      <c r="P33" s="784">
        <v>1057</v>
      </c>
      <c r="Q33" s="784">
        <v>-947</v>
      </c>
      <c r="R33" s="823">
        <v>-1431</v>
      </c>
      <c r="S33" s="823">
        <v>816</v>
      </c>
      <c r="T33" s="823">
        <v>586</v>
      </c>
      <c r="U33" s="823">
        <v>753</v>
      </c>
      <c r="V33" s="825">
        <v>1159</v>
      </c>
      <c r="W33" s="740"/>
    </row>
    <row r="34" spans="1:36" s="749" customFormat="1" ht="18.75" thickTop="1">
      <c r="A34" s="708"/>
      <c r="B34" s="826" t="s">
        <v>141</v>
      </c>
      <c r="C34" s="827">
        <v>1010607</v>
      </c>
      <c r="D34" s="827">
        <v>949220</v>
      </c>
      <c r="E34" s="828">
        <v>992693</v>
      </c>
      <c r="F34" s="828">
        <v>981936</v>
      </c>
      <c r="G34" s="829">
        <v>1007422</v>
      </c>
      <c r="H34" s="829">
        <v>994736</v>
      </c>
      <c r="I34" s="830">
        <v>1060070</v>
      </c>
      <c r="J34" s="830">
        <v>984349</v>
      </c>
      <c r="K34" s="829">
        <v>946862</v>
      </c>
      <c r="L34" s="830">
        <v>997974</v>
      </c>
      <c r="M34" s="830">
        <v>1068728</v>
      </c>
      <c r="N34" s="1367">
        <v>1091731</v>
      </c>
      <c r="O34" s="831">
        <v>1030091</v>
      </c>
      <c r="P34" s="830">
        <v>985816</v>
      </c>
      <c r="Q34" s="830">
        <v>1008540</v>
      </c>
      <c r="R34" s="828">
        <v>982202</v>
      </c>
      <c r="S34" s="828">
        <v>896291</v>
      </c>
      <c r="T34" s="828">
        <v>880383</v>
      </c>
      <c r="U34" s="828">
        <v>972622</v>
      </c>
      <c r="V34" s="832">
        <v>996253</v>
      </c>
      <c r="W34" s="756"/>
    </row>
    <row r="35" spans="1:36" s="749" customFormat="1" ht="16.5">
      <c r="A35" s="708"/>
      <c r="B35" s="833"/>
      <c r="C35" s="834"/>
      <c r="D35" s="834"/>
      <c r="E35" s="834"/>
      <c r="F35" s="834"/>
      <c r="G35" s="834"/>
      <c r="H35" s="834"/>
      <c r="I35" s="834"/>
      <c r="J35" s="834"/>
      <c r="K35" s="834"/>
      <c r="L35" s="834"/>
      <c r="M35" s="834"/>
      <c r="N35" s="1368"/>
      <c r="O35" s="834"/>
      <c r="P35" s="834"/>
      <c r="Q35" s="834"/>
      <c r="R35" s="834"/>
      <c r="S35" s="834"/>
      <c r="T35" s="834"/>
      <c r="U35" s="834"/>
      <c r="V35" s="834"/>
      <c r="AJ35" s="712"/>
    </row>
    <row r="36" spans="1:36" s="731" customFormat="1" ht="21.75" customHeight="1">
      <c r="A36" s="835"/>
      <c r="B36" s="836" t="s">
        <v>223</v>
      </c>
      <c r="C36" s="837"/>
      <c r="D36" s="837"/>
      <c r="E36" s="837"/>
      <c r="F36" s="837"/>
      <c r="G36" s="837"/>
      <c r="H36" s="837"/>
      <c r="I36" s="837"/>
      <c r="J36" s="837"/>
      <c r="K36" s="1207"/>
      <c r="L36" s="1207"/>
      <c r="M36" s="1207"/>
      <c r="N36" s="1369"/>
      <c r="O36" s="1207"/>
      <c r="P36" s="1207"/>
      <c r="Q36" s="1207"/>
      <c r="R36" s="1207"/>
      <c r="S36" s="1207"/>
      <c r="T36" s="1207"/>
      <c r="U36" s="1207"/>
      <c r="V36" s="1207"/>
      <c r="AJ36" s="712"/>
    </row>
    <row r="37" spans="1:36" s="731" customFormat="1" ht="21.75" customHeight="1">
      <c r="A37" s="708"/>
      <c r="B37" s="836" t="s">
        <v>224</v>
      </c>
      <c r="C37" s="838"/>
      <c r="D37" s="838"/>
      <c r="E37" s="838"/>
      <c r="F37" s="838"/>
      <c r="G37" s="838"/>
      <c r="H37" s="838"/>
      <c r="I37" s="838"/>
      <c r="J37" s="838"/>
      <c r="K37" s="839"/>
      <c r="L37" s="839"/>
      <c r="M37" s="839"/>
      <c r="N37" s="1370"/>
      <c r="O37" s="839"/>
      <c r="P37" s="839"/>
      <c r="Q37" s="839"/>
      <c r="R37" s="839"/>
      <c r="S37" s="839"/>
      <c r="T37" s="839"/>
      <c r="U37" s="839"/>
      <c r="V37" s="839"/>
      <c r="AJ37" s="712"/>
    </row>
    <row r="38" spans="1:36" s="731" customFormat="1" ht="21.75" customHeight="1">
      <c r="A38" s="708"/>
      <c r="B38" s="836" t="s">
        <v>225</v>
      </c>
      <c r="C38" s="838"/>
      <c r="D38" s="838"/>
      <c r="E38" s="838"/>
      <c r="F38" s="838"/>
      <c r="G38" s="838"/>
      <c r="H38" s="838"/>
      <c r="I38" s="838"/>
      <c r="J38" s="838"/>
      <c r="K38" s="839"/>
      <c r="L38" s="839"/>
      <c r="M38" s="839"/>
      <c r="N38" s="1370"/>
      <c r="O38" s="839"/>
      <c r="P38" s="839"/>
      <c r="Q38" s="839"/>
      <c r="R38" s="839"/>
      <c r="S38" s="839"/>
      <c r="T38" s="839"/>
      <c r="U38" s="839"/>
      <c r="V38" s="839"/>
      <c r="AJ38" s="712"/>
    </row>
    <row r="39" spans="1:36" ht="15">
      <c r="AJ39" s="712"/>
    </row>
    <row r="40" spans="1:36" ht="15">
      <c r="AJ40" s="712"/>
    </row>
    <row r="41" spans="1:36" ht="15">
      <c r="P41" s="709"/>
      <c r="Q41" s="709"/>
      <c r="R41" s="709"/>
      <c r="S41" s="709"/>
      <c r="T41" s="709"/>
      <c r="U41" s="709"/>
      <c r="V41" s="1099" t="s">
        <v>226</v>
      </c>
      <c r="W41" s="709"/>
      <c r="X41" s="709"/>
      <c r="Y41" s="709"/>
      <c r="Z41" s="1099"/>
      <c r="AJ41" s="712"/>
    </row>
    <row r="42" spans="1:36" ht="18" customHeight="1">
      <c r="B42" s="1422"/>
      <c r="C42" s="840" t="s">
        <v>227</v>
      </c>
      <c r="D42" s="621" t="s">
        <v>227</v>
      </c>
      <c r="E42" s="621" t="s">
        <v>227</v>
      </c>
      <c r="F42" s="621" t="s">
        <v>227</v>
      </c>
      <c r="G42" s="1211" t="s">
        <v>154</v>
      </c>
      <c r="H42" s="1213" t="s">
        <v>154</v>
      </c>
      <c r="I42" s="1211" t="s">
        <v>154</v>
      </c>
      <c r="J42" s="1213" t="s">
        <v>154</v>
      </c>
      <c r="K42" s="1211" t="s">
        <v>155</v>
      </c>
      <c r="L42" s="1213" t="s">
        <v>155</v>
      </c>
      <c r="M42" s="714" t="s">
        <v>155</v>
      </c>
      <c r="N42" s="944" t="s">
        <v>228</v>
      </c>
      <c r="O42" s="1205" t="s">
        <v>229</v>
      </c>
      <c r="P42" s="714" t="s">
        <v>229</v>
      </c>
      <c r="Q42" s="1211" t="s">
        <v>229</v>
      </c>
      <c r="R42" s="1211" t="s">
        <v>229</v>
      </c>
      <c r="S42" s="944" t="s">
        <v>230</v>
      </c>
      <c r="T42" s="1205" t="s">
        <v>230</v>
      </c>
      <c r="U42" s="1001" t="s">
        <v>230</v>
      </c>
      <c r="V42" s="944" t="s">
        <v>230</v>
      </c>
      <c r="W42" s="1100"/>
      <c r="X42" s="1101"/>
      <c r="Y42" s="1101"/>
      <c r="Z42" s="1101"/>
      <c r="AJ42" s="712"/>
    </row>
    <row r="43" spans="1:36" ht="18">
      <c r="B43" s="1423"/>
      <c r="C43" s="841" t="s">
        <v>213</v>
      </c>
      <c r="D43" s="622" t="s">
        <v>217</v>
      </c>
      <c r="E43" s="622" t="s">
        <v>218</v>
      </c>
      <c r="F43" s="622" t="s">
        <v>231</v>
      </c>
      <c r="G43" s="1212" t="s">
        <v>213</v>
      </c>
      <c r="H43" s="842" t="s">
        <v>232</v>
      </c>
      <c r="I43" s="843" t="s">
        <v>233</v>
      </c>
      <c r="J43" s="844" t="s">
        <v>192</v>
      </c>
      <c r="K43" s="843" t="s">
        <v>234</v>
      </c>
      <c r="L43" s="844" t="s">
        <v>235</v>
      </c>
      <c r="M43" s="845" t="s">
        <v>236</v>
      </c>
      <c r="N43" s="945" t="s">
        <v>231</v>
      </c>
      <c r="O43" s="932" t="s">
        <v>234</v>
      </c>
      <c r="P43" s="845" t="s">
        <v>235</v>
      </c>
      <c r="Q43" s="843" t="s">
        <v>236</v>
      </c>
      <c r="R43" s="843" t="s">
        <v>192</v>
      </c>
      <c r="S43" s="945" t="s">
        <v>237</v>
      </c>
      <c r="T43" s="932" t="s">
        <v>235</v>
      </c>
      <c r="U43" s="1002" t="s">
        <v>236</v>
      </c>
      <c r="V43" s="945" t="s">
        <v>192</v>
      </c>
      <c r="W43" s="1102"/>
      <c r="X43" s="1103"/>
      <c r="Y43" s="1103"/>
      <c r="Z43" s="1103"/>
      <c r="AJ43" s="712"/>
    </row>
    <row r="44" spans="1:36" ht="21.75" customHeight="1">
      <c r="B44" s="724" t="s">
        <v>110</v>
      </c>
      <c r="C44" s="726"/>
      <c r="D44" s="726"/>
      <c r="E44" s="726"/>
      <c r="F44" s="726"/>
      <c r="G44" s="726"/>
      <c r="H44" s="726"/>
      <c r="I44" s="726"/>
      <c r="J44" s="725"/>
      <c r="K44" s="726"/>
      <c r="L44" s="725"/>
      <c r="M44" s="727"/>
      <c r="N44" s="1371"/>
      <c r="O44" s="933"/>
      <c r="P44" s="727"/>
      <c r="Q44" s="726"/>
      <c r="R44" s="726"/>
      <c r="S44" s="946"/>
      <c r="T44" s="305"/>
      <c r="U44" s="1003"/>
      <c r="V44" s="946"/>
      <c r="W44" s="1104"/>
      <c r="X44" s="1105"/>
      <c r="Y44" s="1105"/>
      <c r="Z44" s="1105"/>
      <c r="AJ44" s="712"/>
    </row>
    <row r="45" spans="1:36" ht="21.75" customHeight="1">
      <c r="B45" s="732" t="s">
        <v>111</v>
      </c>
      <c r="C45" s="846">
        <v>413076</v>
      </c>
      <c r="D45" s="846">
        <v>426825</v>
      </c>
      <c r="E45" s="846">
        <v>443639</v>
      </c>
      <c r="F45" s="846">
        <v>433130</v>
      </c>
      <c r="G45" s="846">
        <v>442558</v>
      </c>
      <c r="H45" s="846">
        <v>446710</v>
      </c>
      <c r="I45" s="846">
        <v>441464</v>
      </c>
      <c r="J45" s="847">
        <v>418587</v>
      </c>
      <c r="K45" s="846">
        <v>413366</v>
      </c>
      <c r="L45" s="847">
        <v>431272</v>
      </c>
      <c r="M45" s="848">
        <v>399010</v>
      </c>
      <c r="N45" s="934">
        <v>407944</v>
      </c>
      <c r="O45" s="934">
        <v>330069</v>
      </c>
      <c r="P45" s="848">
        <v>374503</v>
      </c>
      <c r="Q45" s="846">
        <v>391438</v>
      </c>
      <c r="R45" s="846">
        <v>416717</v>
      </c>
      <c r="S45" s="947">
        <v>468880</v>
      </c>
      <c r="T45" s="934">
        <f>952381-S45</f>
        <v>483501</v>
      </c>
      <c r="U45" s="1004">
        <v>522741</v>
      </c>
      <c r="V45" s="947">
        <v>523096</v>
      </c>
      <c r="W45" s="1106"/>
      <c r="X45" s="1107"/>
      <c r="Y45" s="1107"/>
      <c r="Z45" s="1107"/>
      <c r="AJ45" s="712"/>
    </row>
    <row r="46" spans="1:36" ht="21.75" customHeight="1">
      <c r="B46" s="741" t="s">
        <v>112</v>
      </c>
      <c r="C46" s="849">
        <v>19368</v>
      </c>
      <c r="D46" s="849">
        <v>24774</v>
      </c>
      <c r="E46" s="849">
        <v>25923</v>
      </c>
      <c r="F46" s="849">
        <v>29723</v>
      </c>
      <c r="G46" s="849">
        <v>25351</v>
      </c>
      <c r="H46" s="849">
        <v>27164</v>
      </c>
      <c r="I46" s="849">
        <v>27383</v>
      </c>
      <c r="J46" s="850">
        <v>26972</v>
      </c>
      <c r="K46" s="849">
        <v>24060</v>
      </c>
      <c r="L46" s="850">
        <v>25134</v>
      </c>
      <c r="M46" s="851">
        <v>25755</v>
      </c>
      <c r="N46" s="935">
        <v>28284</v>
      </c>
      <c r="O46" s="935">
        <v>19210</v>
      </c>
      <c r="P46" s="851">
        <v>20839</v>
      </c>
      <c r="Q46" s="849">
        <v>23594</v>
      </c>
      <c r="R46" s="849">
        <v>26115</v>
      </c>
      <c r="S46" s="948">
        <v>23962</v>
      </c>
      <c r="T46" s="935">
        <f>48312-S46</f>
        <v>24350</v>
      </c>
      <c r="U46" s="1005">
        <v>25145</v>
      </c>
      <c r="V46" s="948">
        <v>29077</v>
      </c>
      <c r="W46" s="1106"/>
      <c r="X46" s="1107"/>
      <c r="Y46" s="1107"/>
      <c r="Z46" s="1107"/>
      <c r="AJ46" s="712"/>
    </row>
    <row r="47" spans="1:36" ht="21.75" customHeight="1">
      <c r="B47" s="750" t="s">
        <v>113</v>
      </c>
      <c r="C47" s="852">
        <v>432445</v>
      </c>
      <c r="D47" s="852">
        <v>451599</v>
      </c>
      <c r="E47" s="852">
        <v>469562</v>
      </c>
      <c r="F47" s="852">
        <v>462853</v>
      </c>
      <c r="G47" s="852">
        <v>467910</v>
      </c>
      <c r="H47" s="852">
        <v>473873</v>
      </c>
      <c r="I47" s="852">
        <v>468847</v>
      </c>
      <c r="J47" s="853">
        <v>445560</v>
      </c>
      <c r="K47" s="852">
        <v>437426</v>
      </c>
      <c r="L47" s="853">
        <v>456406</v>
      </c>
      <c r="M47" s="854">
        <v>424766</v>
      </c>
      <c r="N47" s="936">
        <v>436227</v>
      </c>
      <c r="O47" s="936">
        <v>349280</v>
      </c>
      <c r="P47" s="854">
        <v>395342</v>
      </c>
      <c r="Q47" s="852">
        <v>415031</v>
      </c>
      <c r="R47" s="852">
        <v>442832</v>
      </c>
      <c r="S47" s="949">
        <v>492842</v>
      </c>
      <c r="T47" s="936">
        <f>1000694-S47</f>
        <v>507852</v>
      </c>
      <c r="U47" s="1006">
        <v>547885</v>
      </c>
      <c r="V47" s="949">
        <v>552173</v>
      </c>
      <c r="W47" s="1108"/>
      <c r="X47" s="1011"/>
      <c r="Y47" s="1011"/>
      <c r="Z47" s="1011"/>
      <c r="AJ47" s="712"/>
    </row>
    <row r="48" spans="1:36" ht="21.75" customHeight="1">
      <c r="B48" s="750" t="s">
        <v>114</v>
      </c>
      <c r="C48" s="852">
        <v>-380815</v>
      </c>
      <c r="D48" s="852">
        <v>-391768</v>
      </c>
      <c r="E48" s="852">
        <v>-412152</v>
      </c>
      <c r="F48" s="852">
        <v>-399343</v>
      </c>
      <c r="G48" s="852">
        <v>-408041</v>
      </c>
      <c r="H48" s="852">
        <v>-412848</v>
      </c>
      <c r="I48" s="852">
        <v>-407970</v>
      </c>
      <c r="J48" s="853">
        <v>-386374</v>
      </c>
      <c r="K48" s="852">
        <v>-382539</v>
      </c>
      <c r="L48" s="853">
        <v>-401556</v>
      </c>
      <c r="M48" s="854">
        <v>-375060</v>
      </c>
      <c r="N48" s="936">
        <v>-375175</v>
      </c>
      <c r="O48" s="936">
        <v>-310324</v>
      </c>
      <c r="P48" s="854">
        <v>-349846</v>
      </c>
      <c r="Q48" s="852">
        <v>-367010</v>
      </c>
      <c r="R48" s="852">
        <v>-387185</v>
      </c>
      <c r="S48" s="949">
        <v>-436396</v>
      </c>
      <c r="T48" s="936">
        <f>-882977-S48</f>
        <v>-446581</v>
      </c>
      <c r="U48" s="1006">
        <v>-474947</v>
      </c>
      <c r="V48" s="949">
        <v>-471509</v>
      </c>
      <c r="W48" s="1108"/>
      <c r="X48" s="1011"/>
      <c r="Y48" s="1011"/>
      <c r="Z48" s="1011"/>
      <c r="AJ48" s="712"/>
    </row>
    <row r="49" spans="2:36" ht="21.75" customHeight="1">
      <c r="B49" s="750" t="s">
        <v>115</v>
      </c>
      <c r="C49" s="852">
        <v>51629</v>
      </c>
      <c r="D49" s="852">
        <v>59831</v>
      </c>
      <c r="E49" s="852">
        <v>57410</v>
      </c>
      <c r="F49" s="852">
        <v>63510</v>
      </c>
      <c r="G49" s="852">
        <v>59868</v>
      </c>
      <c r="H49" s="852">
        <v>61025</v>
      </c>
      <c r="I49" s="852">
        <v>60878</v>
      </c>
      <c r="J49" s="853">
        <v>59185</v>
      </c>
      <c r="K49" s="852">
        <v>54887</v>
      </c>
      <c r="L49" s="853">
        <v>54850</v>
      </c>
      <c r="M49" s="854">
        <v>49706</v>
      </c>
      <c r="N49" s="936">
        <v>61051</v>
      </c>
      <c r="O49" s="936">
        <v>38955</v>
      </c>
      <c r="P49" s="854">
        <v>45497</v>
      </c>
      <c r="Q49" s="852">
        <v>48021</v>
      </c>
      <c r="R49" s="852">
        <v>55647</v>
      </c>
      <c r="S49" s="949">
        <v>56446</v>
      </c>
      <c r="T49" s="936">
        <f>117716-S49</f>
        <v>61270</v>
      </c>
      <c r="U49" s="1006">
        <v>72939</v>
      </c>
      <c r="V49" s="949">
        <v>80664</v>
      </c>
      <c r="W49" s="1108"/>
      <c r="X49" s="1011"/>
      <c r="Y49" s="1011"/>
      <c r="Z49" s="1011"/>
      <c r="AJ49" s="712"/>
    </row>
    <row r="50" spans="2:36" ht="21.75" customHeight="1">
      <c r="B50" s="757" t="s">
        <v>116</v>
      </c>
      <c r="C50" s="855">
        <v>-38454</v>
      </c>
      <c r="D50" s="855">
        <v>-40062</v>
      </c>
      <c r="E50" s="855">
        <v>-40727</v>
      </c>
      <c r="F50" s="855">
        <v>-43419</v>
      </c>
      <c r="G50" s="855">
        <v>-42726</v>
      </c>
      <c r="H50" s="855">
        <v>-42918</v>
      </c>
      <c r="I50" s="855">
        <v>-42480</v>
      </c>
      <c r="J50" s="856">
        <v>-45309</v>
      </c>
      <c r="K50" s="855">
        <v>-42821</v>
      </c>
      <c r="L50" s="856">
        <v>-42799</v>
      </c>
      <c r="M50" s="857">
        <v>-44295</v>
      </c>
      <c r="N50" s="937">
        <v>-43328</v>
      </c>
      <c r="O50" s="937">
        <v>-38818</v>
      </c>
      <c r="P50" s="857">
        <v>-40132</v>
      </c>
      <c r="Q50" s="855">
        <v>-40545</v>
      </c>
      <c r="R50" s="855">
        <v>-41585</v>
      </c>
      <c r="S50" s="950">
        <v>-41785</v>
      </c>
      <c r="T50" s="937">
        <f>-83807-S50</f>
        <v>-42022</v>
      </c>
      <c r="U50" s="1007">
        <v>-46252</v>
      </c>
      <c r="V50" s="950">
        <v>-50255</v>
      </c>
      <c r="W50" s="1106"/>
      <c r="X50" s="1107"/>
      <c r="Y50" s="1107"/>
      <c r="Z50" s="1107"/>
      <c r="AJ50" s="712"/>
    </row>
    <row r="51" spans="2:36" ht="21.75" customHeight="1">
      <c r="B51" s="765" t="s">
        <v>117</v>
      </c>
      <c r="C51" s="858">
        <v>947</v>
      </c>
      <c r="D51" s="858">
        <v>-3985</v>
      </c>
      <c r="E51" s="858">
        <v>501</v>
      </c>
      <c r="F51" s="858">
        <v>-7341</v>
      </c>
      <c r="G51" s="858">
        <v>4924</v>
      </c>
      <c r="H51" s="858">
        <v>765</v>
      </c>
      <c r="I51" s="858">
        <v>-1458</v>
      </c>
      <c r="J51" s="859">
        <v>-1755</v>
      </c>
      <c r="K51" s="858">
        <v>-132</v>
      </c>
      <c r="L51" s="859">
        <v>139</v>
      </c>
      <c r="M51" s="860">
        <v>1332</v>
      </c>
      <c r="N51" s="938">
        <v>6191</v>
      </c>
      <c r="O51" s="938">
        <v>1670</v>
      </c>
      <c r="P51" s="860">
        <v>2144</v>
      </c>
      <c r="Q51" s="858">
        <v>2131</v>
      </c>
      <c r="R51" s="858">
        <v>-7082</v>
      </c>
      <c r="S51" s="951">
        <v>1028</v>
      </c>
      <c r="T51" s="938">
        <f>1834-S51</f>
        <v>806</v>
      </c>
      <c r="U51" s="1008">
        <v>-4440</v>
      </c>
      <c r="V51" s="951">
        <v>-11178</v>
      </c>
      <c r="W51" s="1108"/>
      <c r="X51" s="1011"/>
      <c r="Y51" s="1011"/>
      <c r="Z51" s="1011"/>
      <c r="AJ51" s="712"/>
    </row>
    <row r="52" spans="2:36" ht="21.75" customHeight="1">
      <c r="B52" s="773" t="s">
        <v>118</v>
      </c>
      <c r="C52" s="861">
        <v>1</v>
      </c>
      <c r="D52" s="861">
        <v>-3</v>
      </c>
      <c r="E52" s="861">
        <v>-141</v>
      </c>
      <c r="F52" s="861">
        <v>-181</v>
      </c>
      <c r="G52" s="861">
        <v>370</v>
      </c>
      <c r="H52" s="861">
        <v>486</v>
      </c>
      <c r="I52" s="861">
        <v>99</v>
      </c>
      <c r="J52" s="862">
        <v>809</v>
      </c>
      <c r="K52" s="861">
        <v>-37</v>
      </c>
      <c r="L52" s="862">
        <v>429</v>
      </c>
      <c r="M52" s="863">
        <v>2309</v>
      </c>
      <c r="N52" s="931">
        <v>7573</v>
      </c>
      <c r="O52" s="931">
        <v>34</v>
      </c>
      <c r="P52" s="863">
        <v>2021</v>
      </c>
      <c r="Q52" s="861">
        <v>841</v>
      </c>
      <c r="R52" s="861">
        <v>-36</v>
      </c>
      <c r="S52" s="952">
        <v>26</v>
      </c>
      <c r="T52" s="931">
        <f>51-S52</f>
        <v>25</v>
      </c>
      <c r="U52" s="1009">
        <v>10</v>
      </c>
      <c r="V52" s="952">
        <v>6641</v>
      </c>
      <c r="W52" s="1109"/>
      <c r="X52" s="1110"/>
      <c r="Y52" s="1110"/>
      <c r="Z52" s="1110"/>
      <c r="AJ52" s="712"/>
    </row>
    <row r="53" spans="2:36" ht="21.75" customHeight="1">
      <c r="B53" s="773" t="s">
        <v>119</v>
      </c>
      <c r="C53" s="861">
        <v>-21</v>
      </c>
      <c r="D53" s="861">
        <v>0</v>
      </c>
      <c r="E53" s="861">
        <v>-174</v>
      </c>
      <c r="F53" s="861">
        <v>-4207</v>
      </c>
      <c r="G53" s="861">
        <v>-65</v>
      </c>
      <c r="H53" s="861">
        <v>0</v>
      </c>
      <c r="I53" s="861">
        <v>-442</v>
      </c>
      <c r="J53" s="862">
        <v>-2</v>
      </c>
      <c r="K53" s="861">
        <v>0</v>
      </c>
      <c r="L53" s="862">
        <v>-492</v>
      </c>
      <c r="M53" s="863">
        <v>0</v>
      </c>
      <c r="N53" s="931">
        <v>-2341</v>
      </c>
      <c r="O53" s="1056" t="s">
        <v>238</v>
      </c>
      <c r="P53" s="1056" t="s">
        <v>238</v>
      </c>
      <c r="Q53" s="861">
        <v>-19</v>
      </c>
      <c r="R53" s="861">
        <v>-5451</v>
      </c>
      <c r="S53" s="1055" t="s">
        <v>238</v>
      </c>
      <c r="T53" s="969">
        <v>-165</v>
      </c>
      <c r="U53" s="1010">
        <v>-1198</v>
      </c>
      <c r="V53" s="1047">
        <v>-1274</v>
      </c>
      <c r="W53" s="1111"/>
      <c r="X53" s="1112"/>
      <c r="Y53" s="1112"/>
      <c r="Z53" s="1112"/>
      <c r="AJ53" s="712"/>
    </row>
    <row r="54" spans="2:36" ht="21.75" customHeight="1">
      <c r="B54" s="780" t="s">
        <v>120</v>
      </c>
      <c r="C54" s="846">
        <v>1100</v>
      </c>
      <c r="D54" s="846">
        <v>528</v>
      </c>
      <c r="E54" s="846">
        <v>2289</v>
      </c>
      <c r="F54" s="846">
        <v>3600</v>
      </c>
      <c r="G54" s="846">
        <v>6101</v>
      </c>
      <c r="H54" s="846">
        <v>1905</v>
      </c>
      <c r="I54" s="846">
        <v>13</v>
      </c>
      <c r="J54" s="847">
        <v>20</v>
      </c>
      <c r="K54" s="846">
        <v>30</v>
      </c>
      <c r="L54" s="847">
        <v>799</v>
      </c>
      <c r="M54" s="848">
        <v>116</v>
      </c>
      <c r="N54" s="934">
        <v>2470</v>
      </c>
      <c r="O54" s="934">
        <v>2180</v>
      </c>
      <c r="P54" s="848">
        <v>-27</v>
      </c>
      <c r="Q54" s="846">
        <v>1698</v>
      </c>
      <c r="R54" s="846">
        <v>72</v>
      </c>
      <c r="S54" s="947">
        <v>75</v>
      </c>
      <c r="T54" s="934">
        <f>2336-S54</f>
        <v>2261</v>
      </c>
      <c r="U54" s="1004">
        <v>99</v>
      </c>
      <c r="V54" s="947">
        <v>3625</v>
      </c>
      <c r="W54" s="1106"/>
      <c r="X54" s="1107"/>
      <c r="Y54" s="1107"/>
      <c r="Z54" s="1107"/>
      <c r="AJ54" s="712"/>
    </row>
    <row r="55" spans="2:36" ht="21.75" customHeight="1">
      <c r="B55" s="773" t="s">
        <v>121</v>
      </c>
      <c r="C55" s="846">
        <v>-192</v>
      </c>
      <c r="D55" s="846">
        <v>-4123</v>
      </c>
      <c r="E55" s="846">
        <v>-321</v>
      </c>
      <c r="F55" s="846">
        <v>-7211</v>
      </c>
      <c r="G55" s="846">
        <v>-891</v>
      </c>
      <c r="H55" s="846">
        <v>-1510</v>
      </c>
      <c r="I55" s="846">
        <v>-386</v>
      </c>
      <c r="J55" s="847">
        <v>-312</v>
      </c>
      <c r="K55" s="846">
        <v>-1</v>
      </c>
      <c r="L55" s="847">
        <v>-206</v>
      </c>
      <c r="M55" s="848">
        <v>1</v>
      </c>
      <c r="N55" s="934">
        <v>-339</v>
      </c>
      <c r="O55" s="934">
        <v>-4</v>
      </c>
      <c r="P55" s="848">
        <v>-60</v>
      </c>
      <c r="Q55" s="846">
        <v>-194</v>
      </c>
      <c r="R55" s="846">
        <v>-1870</v>
      </c>
      <c r="S55" s="947">
        <v>-113</v>
      </c>
      <c r="T55" s="934">
        <f>-715-S55</f>
        <v>-602</v>
      </c>
      <c r="U55" s="1004">
        <v>-2902</v>
      </c>
      <c r="V55" s="947">
        <v>-14598</v>
      </c>
      <c r="W55" s="1106"/>
      <c r="X55" s="1107"/>
      <c r="Y55" s="1107"/>
      <c r="Z55" s="1107"/>
      <c r="AJ55" s="712"/>
    </row>
    <row r="56" spans="2:36" ht="21.75" customHeight="1">
      <c r="B56" s="773" t="s">
        <v>122</v>
      </c>
      <c r="C56" s="846">
        <v>2097</v>
      </c>
      <c r="D56" s="846">
        <v>1349</v>
      </c>
      <c r="E56" s="846">
        <v>1179</v>
      </c>
      <c r="F56" s="846">
        <v>2138</v>
      </c>
      <c r="G56" s="846">
        <v>1394</v>
      </c>
      <c r="H56" s="846">
        <v>1422</v>
      </c>
      <c r="I56" s="846">
        <v>1112</v>
      </c>
      <c r="J56" s="847">
        <v>1185</v>
      </c>
      <c r="K56" s="846">
        <v>1368</v>
      </c>
      <c r="L56" s="847">
        <v>1303</v>
      </c>
      <c r="M56" s="848">
        <v>1548</v>
      </c>
      <c r="N56" s="934">
        <v>1581</v>
      </c>
      <c r="O56" s="934">
        <v>1348</v>
      </c>
      <c r="P56" s="848">
        <v>1796</v>
      </c>
      <c r="Q56" s="846">
        <v>1481</v>
      </c>
      <c r="R56" s="846">
        <v>3380</v>
      </c>
      <c r="S56" s="947">
        <v>2113</v>
      </c>
      <c r="T56" s="934">
        <f>3326-S56</f>
        <v>1213</v>
      </c>
      <c r="U56" s="1004">
        <v>2420</v>
      </c>
      <c r="V56" s="947">
        <v>1611</v>
      </c>
      <c r="W56" s="1106"/>
      <c r="X56" s="1107"/>
      <c r="Y56" s="1107"/>
      <c r="Z56" s="1107"/>
      <c r="AJ56" s="712"/>
    </row>
    <row r="57" spans="2:36" ht="21.75" customHeight="1">
      <c r="B57" s="781" t="s">
        <v>123</v>
      </c>
      <c r="C57" s="846">
        <v>-2037</v>
      </c>
      <c r="D57" s="846">
        <v>-1735</v>
      </c>
      <c r="E57" s="846">
        <v>-2333</v>
      </c>
      <c r="F57" s="846">
        <v>-1479</v>
      </c>
      <c r="G57" s="846">
        <v>-1984</v>
      </c>
      <c r="H57" s="846">
        <v>-1538</v>
      </c>
      <c r="I57" s="846">
        <v>-1854</v>
      </c>
      <c r="J57" s="847">
        <v>-3456</v>
      </c>
      <c r="K57" s="846">
        <v>-1491</v>
      </c>
      <c r="L57" s="847">
        <v>-1694</v>
      </c>
      <c r="M57" s="848">
        <v>-2642</v>
      </c>
      <c r="N57" s="934">
        <v>-2753</v>
      </c>
      <c r="O57" s="934">
        <v>-1888</v>
      </c>
      <c r="P57" s="848">
        <v>-1587</v>
      </c>
      <c r="Q57" s="846">
        <v>-1673</v>
      </c>
      <c r="R57" s="846">
        <v>-3179</v>
      </c>
      <c r="S57" s="948">
        <v>-1073</v>
      </c>
      <c r="T57" s="935">
        <f>-2999-S57</f>
        <v>-1926</v>
      </c>
      <c r="U57" s="1005">
        <v>-2870</v>
      </c>
      <c r="V57" s="948">
        <v>-7183</v>
      </c>
      <c r="W57" s="1106"/>
      <c r="X57" s="1107"/>
      <c r="Y57" s="1107"/>
      <c r="Z57" s="1107"/>
    </row>
    <row r="58" spans="2:36" ht="21.75" customHeight="1">
      <c r="B58" s="788" t="s">
        <v>124</v>
      </c>
      <c r="C58" s="852">
        <v>14122</v>
      </c>
      <c r="D58" s="852">
        <v>15783</v>
      </c>
      <c r="E58" s="852">
        <v>17184</v>
      </c>
      <c r="F58" s="852">
        <v>12749</v>
      </c>
      <c r="G58" s="1052" t="s">
        <v>239</v>
      </c>
      <c r="H58" s="1052" t="s">
        <v>239</v>
      </c>
      <c r="I58" s="1052" t="s">
        <v>239</v>
      </c>
      <c r="J58" s="1052" t="s">
        <v>239</v>
      </c>
      <c r="K58" s="1052" t="s">
        <v>239</v>
      </c>
      <c r="L58" s="1052" t="s">
        <v>239</v>
      </c>
      <c r="M58" s="1052" t="s">
        <v>239</v>
      </c>
      <c r="N58" s="1163" t="s">
        <v>239</v>
      </c>
      <c r="O58" s="1052" t="s">
        <v>239</v>
      </c>
      <c r="P58" s="1052" t="s">
        <v>239</v>
      </c>
      <c r="Q58" s="1052" t="s">
        <v>239</v>
      </c>
      <c r="R58" s="1052" t="s">
        <v>239</v>
      </c>
      <c r="S58" s="1052" t="s">
        <v>239</v>
      </c>
      <c r="T58" s="1052" t="s">
        <v>239</v>
      </c>
      <c r="U58" s="1052" t="s">
        <v>239</v>
      </c>
      <c r="V58" s="1052" t="s">
        <v>239</v>
      </c>
      <c r="W58" s="1113"/>
      <c r="X58" s="1114"/>
      <c r="Y58" s="1114"/>
      <c r="Z58" s="1115"/>
    </row>
    <row r="59" spans="2:36" ht="21.75" customHeight="1">
      <c r="B59" s="789" t="s">
        <v>125</v>
      </c>
      <c r="C59" s="858">
        <v>2821</v>
      </c>
      <c r="D59" s="858">
        <v>1661</v>
      </c>
      <c r="E59" s="858">
        <v>3339</v>
      </c>
      <c r="F59" s="858">
        <v>2500</v>
      </c>
      <c r="G59" s="858">
        <v>3738</v>
      </c>
      <c r="H59" s="858">
        <v>2716</v>
      </c>
      <c r="I59" s="858">
        <v>2901</v>
      </c>
      <c r="J59" s="859">
        <v>3040</v>
      </c>
      <c r="K59" s="858">
        <v>3396</v>
      </c>
      <c r="L59" s="859">
        <v>2305</v>
      </c>
      <c r="M59" s="860">
        <v>2924</v>
      </c>
      <c r="N59" s="938">
        <v>2169</v>
      </c>
      <c r="O59" s="938">
        <v>2352</v>
      </c>
      <c r="P59" s="860">
        <v>2089</v>
      </c>
      <c r="Q59" s="858">
        <v>2140</v>
      </c>
      <c r="R59" s="858">
        <v>1925</v>
      </c>
      <c r="S59" s="953">
        <v>2681</v>
      </c>
      <c r="T59" s="970">
        <f>5365-S59</f>
        <v>2684</v>
      </c>
      <c r="U59" s="1011">
        <v>4439</v>
      </c>
      <c r="V59" s="953">
        <v>3513</v>
      </c>
      <c r="W59" s="1108"/>
      <c r="X59" s="1011"/>
      <c r="Y59" s="1011"/>
      <c r="Z59" s="1011"/>
    </row>
    <row r="60" spans="2:36" ht="21.75" customHeight="1">
      <c r="B60" s="773" t="s">
        <v>126</v>
      </c>
      <c r="C60" s="846">
        <v>1280</v>
      </c>
      <c r="D60" s="846">
        <v>1105</v>
      </c>
      <c r="E60" s="846">
        <v>1634</v>
      </c>
      <c r="F60" s="846">
        <v>1663</v>
      </c>
      <c r="G60" s="846">
        <v>1741</v>
      </c>
      <c r="H60" s="846">
        <v>1864</v>
      </c>
      <c r="I60" s="846">
        <v>1522</v>
      </c>
      <c r="J60" s="847">
        <v>1957</v>
      </c>
      <c r="K60" s="846">
        <v>1762</v>
      </c>
      <c r="L60" s="847">
        <v>1925</v>
      </c>
      <c r="M60" s="848">
        <v>1363</v>
      </c>
      <c r="N60" s="934">
        <v>1515</v>
      </c>
      <c r="O60" s="934">
        <v>1232</v>
      </c>
      <c r="P60" s="848">
        <v>1731</v>
      </c>
      <c r="Q60" s="846">
        <v>1270</v>
      </c>
      <c r="R60" s="846">
        <v>1185</v>
      </c>
      <c r="S60" s="947">
        <v>1420</v>
      </c>
      <c r="T60" s="934">
        <f>3228-S60</f>
        <v>1808</v>
      </c>
      <c r="U60" s="1004">
        <v>2060</v>
      </c>
      <c r="V60" s="947">
        <v>2137</v>
      </c>
      <c r="W60" s="1106"/>
      <c r="X60" s="1107"/>
      <c r="Y60" s="1107"/>
      <c r="Z60" s="1107"/>
    </row>
    <row r="61" spans="2:36" ht="21.75" customHeight="1">
      <c r="B61" s="794" t="s">
        <v>127</v>
      </c>
      <c r="C61" s="846">
        <v>1540</v>
      </c>
      <c r="D61" s="846">
        <v>514</v>
      </c>
      <c r="E61" s="846">
        <v>1687</v>
      </c>
      <c r="F61" s="846">
        <v>898</v>
      </c>
      <c r="G61" s="846">
        <v>1874</v>
      </c>
      <c r="H61" s="846">
        <v>757</v>
      </c>
      <c r="I61" s="846">
        <v>1494</v>
      </c>
      <c r="J61" s="847">
        <v>1042</v>
      </c>
      <c r="K61" s="846">
        <v>1634</v>
      </c>
      <c r="L61" s="847">
        <v>380</v>
      </c>
      <c r="M61" s="848">
        <v>1560</v>
      </c>
      <c r="N61" s="934">
        <v>654</v>
      </c>
      <c r="O61" s="934">
        <v>1120</v>
      </c>
      <c r="P61" s="848">
        <v>357</v>
      </c>
      <c r="Q61" s="846">
        <v>871</v>
      </c>
      <c r="R61" s="846">
        <v>686</v>
      </c>
      <c r="S61" s="947">
        <v>1213</v>
      </c>
      <c r="T61" s="934">
        <f>1936-S61</f>
        <v>723</v>
      </c>
      <c r="U61" s="1004">
        <v>2141</v>
      </c>
      <c r="V61" s="947">
        <v>986</v>
      </c>
      <c r="W61" s="1106"/>
      <c r="X61" s="1107"/>
      <c r="Y61" s="1107"/>
      <c r="Z61" s="1107"/>
    </row>
    <row r="62" spans="2:36" ht="21.75" customHeight="1">
      <c r="B62" s="794" t="s">
        <v>128</v>
      </c>
      <c r="C62" s="1057" t="s">
        <v>238</v>
      </c>
      <c r="D62" s="864">
        <v>43</v>
      </c>
      <c r="E62" s="864">
        <v>17</v>
      </c>
      <c r="F62" s="864">
        <v>-60</v>
      </c>
      <c r="G62" s="846">
        <v>122</v>
      </c>
      <c r="H62" s="846">
        <v>95</v>
      </c>
      <c r="I62" s="846">
        <v>-115</v>
      </c>
      <c r="J62" s="847">
        <v>41</v>
      </c>
      <c r="K62" s="1053" t="s">
        <v>238</v>
      </c>
      <c r="L62" s="1053" t="s">
        <v>238</v>
      </c>
      <c r="M62" s="1053" t="s">
        <v>238</v>
      </c>
      <c r="N62" s="1255" t="s">
        <v>238</v>
      </c>
      <c r="O62" s="1053" t="s">
        <v>238</v>
      </c>
      <c r="P62" s="1053" t="s">
        <v>238</v>
      </c>
      <c r="Q62" s="1053" t="s">
        <v>238</v>
      </c>
      <c r="R62" s="846">
        <v>53</v>
      </c>
      <c r="S62" s="947">
        <v>47</v>
      </c>
      <c r="T62" s="934">
        <f>200-S62</f>
        <v>153</v>
      </c>
      <c r="U62" s="1004">
        <v>238</v>
      </c>
      <c r="V62" s="947">
        <v>390</v>
      </c>
      <c r="W62" s="1106"/>
      <c r="X62" s="1107"/>
      <c r="Y62" s="1116"/>
      <c r="Z62" s="1116"/>
    </row>
    <row r="63" spans="2:36" ht="21.75" customHeight="1">
      <c r="B63" s="789" t="s">
        <v>131</v>
      </c>
      <c r="C63" s="865">
        <v>-3780</v>
      </c>
      <c r="D63" s="865">
        <v>-3591</v>
      </c>
      <c r="E63" s="865">
        <v>-3761</v>
      </c>
      <c r="F63" s="865">
        <v>-3742</v>
      </c>
      <c r="G63" s="866">
        <v>-4176</v>
      </c>
      <c r="H63" s="866">
        <v>-3607</v>
      </c>
      <c r="I63" s="866">
        <v>-3974</v>
      </c>
      <c r="J63" s="867">
        <v>-3533</v>
      </c>
      <c r="K63" s="866">
        <v>-3993</v>
      </c>
      <c r="L63" s="867">
        <v>-3788</v>
      </c>
      <c r="M63" s="868">
        <v>-3459</v>
      </c>
      <c r="N63" s="939">
        <v>-3716</v>
      </c>
      <c r="O63" s="939">
        <v>-3252</v>
      </c>
      <c r="P63" s="868">
        <v>-3078</v>
      </c>
      <c r="Q63" s="866">
        <v>-2939</v>
      </c>
      <c r="R63" s="866">
        <v>-2505</v>
      </c>
      <c r="S63" s="954">
        <v>-2679</v>
      </c>
      <c r="T63" s="939">
        <f>-5538-S63</f>
        <v>-2859</v>
      </c>
      <c r="U63" s="1012">
        <v>-2723</v>
      </c>
      <c r="V63" s="954">
        <v>-2949</v>
      </c>
      <c r="W63" s="1108"/>
      <c r="X63" s="1011"/>
      <c r="Y63" s="1011"/>
      <c r="Z63" s="1011"/>
    </row>
    <row r="64" spans="2:36" ht="21.75" customHeight="1">
      <c r="B64" s="794" t="s">
        <v>132</v>
      </c>
      <c r="C64" s="846">
        <v>-3780</v>
      </c>
      <c r="D64" s="846">
        <v>-3591</v>
      </c>
      <c r="E64" s="846">
        <v>-3761</v>
      </c>
      <c r="F64" s="846">
        <v>-3614</v>
      </c>
      <c r="G64" s="846">
        <v>-4176</v>
      </c>
      <c r="H64" s="846">
        <v>-3607</v>
      </c>
      <c r="I64" s="846">
        <v>-3974</v>
      </c>
      <c r="J64" s="847">
        <v>-3533</v>
      </c>
      <c r="K64" s="846">
        <v>-3887</v>
      </c>
      <c r="L64" s="847">
        <v>-3796</v>
      </c>
      <c r="M64" s="848">
        <v>-3507</v>
      </c>
      <c r="N64" s="934">
        <v>-3718</v>
      </c>
      <c r="O64" s="934">
        <v>-3213</v>
      </c>
      <c r="P64" s="848">
        <v>-3015</v>
      </c>
      <c r="Q64" s="846">
        <v>-2856</v>
      </c>
      <c r="R64" s="846">
        <v>-2690</v>
      </c>
      <c r="S64" s="947">
        <v>-2679</v>
      </c>
      <c r="T64" s="934">
        <f>-5538-S64</f>
        <v>-2859</v>
      </c>
      <c r="U64" s="1004">
        <v>-2723</v>
      </c>
      <c r="V64" s="947">
        <v>-2949</v>
      </c>
      <c r="W64" s="1106"/>
      <c r="X64" s="1107"/>
      <c r="Y64" s="1107"/>
      <c r="Z64" s="1107"/>
    </row>
    <row r="65" spans="2:36" ht="21.75" customHeight="1">
      <c r="B65" s="804" t="s">
        <v>133</v>
      </c>
      <c r="C65" s="869">
        <v>-0.1</v>
      </c>
      <c r="D65" s="1054" t="s">
        <v>238</v>
      </c>
      <c r="E65" s="1054" t="s">
        <v>238</v>
      </c>
      <c r="F65" s="869">
        <v>-128</v>
      </c>
      <c r="G65" s="1054" t="s">
        <v>238</v>
      </c>
      <c r="H65" s="1054" t="s">
        <v>238</v>
      </c>
      <c r="I65" s="1054" t="s">
        <v>238</v>
      </c>
      <c r="J65" s="1054" t="s">
        <v>238</v>
      </c>
      <c r="K65" s="869">
        <v>-106</v>
      </c>
      <c r="L65" s="870">
        <v>9</v>
      </c>
      <c r="M65" s="871">
        <v>48</v>
      </c>
      <c r="N65" s="940">
        <v>2</v>
      </c>
      <c r="O65" s="940">
        <v>-39</v>
      </c>
      <c r="P65" s="871">
        <v>-63</v>
      </c>
      <c r="Q65" s="869">
        <v>-83</v>
      </c>
      <c r="R65" s="869">
        <f>-SUM(O65:Q65)</f>
        <v>185</v>
      </c>
      <c r="S65" s="955" t="s">
        <v>238</v>
      </c>
      <c r="T65" s="955" t="s">
        <v>238</v>
      </c>
      <c r="U65" s="955" t="s">
        <v>238</v>
      </c>
      <c r="V65" s="955" t="s">
        <v>238</v>
      </c>
      <c r="W65" s="1117"/>
      <c r="X65" s="1118"/>
      <c r="Y65" s="1118"/>
      <c r="Z65" s="1119"/>
    </row>
    <row r="66" spans="2:36" ht="21.75" customHeight="1">
      <c r="B66" s="788" t="s">
        <v>134</v>
      </c>
      <c r="C66" s="872">
        <v>5896</v>
      </c>
      <c r="D66" s="872">
        <v>5002</v>
      </c>
      <c r="E66" s="872">
        <v>6161</v>
      </c>
      <c r="F66" s="872">
        <v>7998</v>
      </c>
      <c r="G66" s="872">
        <v>5639</v>
      </c>
      <c r="H66" s="872">
        <v>6251</v>
      </c>
      <c r="I66" s="872">
        <v>6859</v>
      </c>
      <c r="J66" s="873">
        <v>9030</v>
      </c>
      <c r="K66" s="872">
        <v>6796</v>
      </c>
      <c r="L66" s="873">
        <v>6419</v>
      </c>
      <c r="M66" s="874">
        <v>5331</v>
      </c>
      <c r="N66" s="941">
        <v>6362</v>
      </c>
      <c r="O66" s="941">
        <v>1667</v>
      </c>
      <c r="P66" s="874">
        <v>2903</v>
      </c>
      <c r="Q66" s="872">
        <v>3285</v>
      </c>
      <c r="R66" s="872">
        <v>6931</v>
      </c>
      <c r="S66" s="956">
        <v>7522</v>
      </c>
      <c r="T66" s="941">
        <f>16884-S66</f>
        <v>9362</v>
      </c>
      <c r="U66" s="1013">
        <v>8559</v>
      </c>
      <c r="V66" s="956">
        <v>12525</v>
      </c>
      <c r="W66" s="1120"/>
      <c r="X66" s="1121"/>
      <c r="Y66" s="1121"/>
      <c r="Z66" s="1121"/>
    </row>
    <row r="67" spans="2:36" ht="21.75" customHeight="1">
      <c r="B67" s="788" t="s">
        <v>220</v>
      </c>
      <c r="C67" s="872">
        <v>19058</v>
      </c>
      <c r="D67" s="872">
        <v>18857</v>
      </c>
      <c r="E67" s="872">
        <v>22923</v>
      </c>
      <c r="F67" s="872">
        <v>19505</v>
      </c>
      <c r="G67" s="872">
        <v>27269</v>
      </c>
      <c r="H67" s="872">
        <v>24231</v>
      </c>
      <c r="I67" s="872">
        <v>22725</v>
      </c>
      <c r="J67" s="873">
        <v>20657</v>
      </c>
      <c r="K67" s="872">
        <v>18133</v>
      </c>
      <c r="L67" s="873">
        <v>17126</v>
      </c>
      <c r="M67" s="874">
        <v>11539</v>
      </c>
      <c r="N67" s="941">
        <v>28730</v>
      </c>
      <c r="O67" s="941">
        <v>2574</v>
      </c>
      <c r="P67" s="874">
        <v>9423</v>
      </c>
      <c r="Q67" s="872">
        <v>12095</v>
      </c>
      <c r="R67" s="872">
        <v>13328</v>
      </c>
      <c r="S67" s="956">
        <v>23213</v>
      </c>
      <c r="T67" s="941">
        <f>52455-S67</f>
        <v>29242</v>
      </c>
      <c r="U67" s="1013">
        <v>32520</v>
      </c>
      <c r="V67" s="956">
        <v>32320</v>
      </c>
      <c r="W67" s="1120"/>
      <c r="X67" s="1121"/>
      <c r="Y67" s="1121"/>
      <c r="Z67" s="1121"/>
    </row>
    <row r="68" spans="2:36" ht="21.75" customHeight="1">
      <c r="B68" s="789" t="s">
        <v>136</v>
      </c>
      <c r="C68" s="852">
        <v>-3169</v>
      </c>
      <c r="D68" s="852">
        <v>-4474</v>
      </c>
      <c r="E68" s="852">
        <v>-4569</v>
      </c>
      <c r="F68" s="852">
        <v>-6436</v>
      </c>
      <c r="G68" s="852">
        <v>-5856</v>
      </c>
      <c r="H68" s="852">
        <v>-5645</v>
      </c>
      <c r="I68" s="852">
        <v>-5101</v>
      </c>
      <c r="J68" s="853">
        <v>-3060</v>
      </c>
      <c r="K68" s="852">
        <v>-2775</v>
      </c>
      <c r="L68" s="853">
        <v>-841</v>
      </c>
      <c r="M68" s="854">
        <v>-2376</v>
      </c>
      <c r="N68" s="936">
        <v>-4962</v>
      </c>
      <c r="O68" s="936">
        <v>155</v>
      </c>
      <c r="P68" s="854">
        <v>-1698</v>
      </c>
      <c r="Q68" s="852">
        <v>-3800</v>
      </c>
      <c r="R68" s="852">
        <v>-2659</v>
      </c>
      <c r="S68" s="949">
        <v>-5204</v>
      </c>
      <c r="T68" s="936">
        <f>-10990-S68</f>
        <v>-5786</v>
      </c>
      <c r="U68" s="1006">
        <v>-8897</v>
      </c>
      <c r="V68" s="949">
        <v>-11937</v>
      </c>
      <c r="W68" s="1108"/>
      <c r="X68" s="1011"/>
      <c r="Y68" s="1011"/>
      <c r="Z68" s="1011"/>
    </row>
    <row r="69" spans="2:36" ht="21.75" customHeight="1">
      <c r="B69" s="807" t="s">
        <v>221</v>
      </c>
      <c r="C69" s="872">
        <v>15889</v>
      </c>
      <c r="D69" s="872">
        <v>14383</v>
      </c>
      <c r="E69" s="872">
        <v>18353</v>
      </c>
      <c r="F69" s="872">
        <v>13069</v>
      </c>
      <c r="G69" s="872">
        <v>21412</v>
      </c>
      <c r="H69" s="872">
        <v>18587</v>
      </c>
      <c r="I69" s="872">
        <v>17624</v>
      </c>
      <c r="J69" s="873">
        <v>17596</v>
      </c>
      <c r="K69" s="872">
        <v>15357</v>
      </c>
      <c r="L69" s="873">
        <v>16286</v>
      </c>
      <c r="M69" s="874">
        <v>9162</v>
      </c>
      <c r="N69" s="941">
        <v>23768</v>
      </c>
      <c r="O69" s="941">
        <v>2730</v>
      </c>
      <c r="P69" s="874">
        <v>7724</v>
      </c>
      <c r="Q69" s="872">
        <v>8295</v>
      </c>
      <c r="R69" s="872">
        <v>10668</v>
      </c>
      <c r="S69" s="956">
        <v>18008</v>
      </c>
      <c r="T69" s="941">
        <f>41464-S69</f>
        <v>23456</v>
      </c>
      <c r="U69" s="1013">
        <v>23623</v>
      </c>
      <c r="V69" s="956">
        <v>20384</v>
      </c>
      <c r="W69" s="1120"/>
      <c r="X69" s="1121"/>
      <c r="Y69" s="1121"/>
      <c r="Z69" s="1121"/>
    </row>
    <row r="70" spans="2:36" ht="21.75" customHeight="1">
      <c r="B70" s="808" t="s">
        <v>222</v>
      </c>
      <c r="C70" s="875"/>
      <c r="D70" s="875"/>
      <c r="E70" s="875"/>
      <c r="F70" s="875"/>
      <c r="G70" s="875"/>
      <c r="H70" s="875"/>
      <c r="I70" s="875"/>
      <c r="J70" s="876"/>
      <c r="K70" s="875"/>
      <c r="L70" s="876"/>
      <c r="M70" s="877"/>
      <c r="N70" s="942"/>
      <c r="O70" s="942"/>
      <c r="P70" s="877"/>
      <c r="Q70" s="875"/>
      <c r="R70" s="875"/>
      <c r="S70" s="957"/>
      <c r="T70" s="942"/>
      <c r="U70" s="1014"/>
      <c r="V70" s="957"/>
      <c r="W70" s="1122"/>
      <c r="X70" s="1123"/>
      <c r="Y70" s="1123"/>
      <c r="Z70" s="1123"/>
    </row>
    <row r="71" spans="2:36" ht="21.75" customHeight="1">
      <c r="B71" s="815" t="s">
        <v>139</v>
      </c>
      <c r="C71" s="866">
        <v>14615</v>
      </c>
      <c r="D71" s="866">
        <v>12626</v>
      </c>
      <c r="E71" s="866">
        <v>17528</v>
      </c>
      <c r="F71" s="866">
        <v>12073</v>
      </c>
      <c r="G71" s="866">
        <v>19759</v>
      </c>
      <c r="H71" s="866">
        <v>17388</v>
      </c>
      <c r="I71" s="866">
        <v>16564</v>
      </c>
      <c r="J71" s="867">
        <v>16708</v>
      </c>
      <c r="K71" s="866">
        <v>14258</v>
      </c>
      <c r="L71" s="867">
        <v>15259</v>
      </c>
      <c r="M71" s="868">
        <v>7970</v>
      </c>
      <c r="N71" s="939">
        <v>23334</v>
      </c>
      <c r="O71" s="939">
        <v>2383</v>
      </c>
      <c r="P71" s="868">
        <v>6764</v>
      </c>
      <c r="Q71" s="866">
        <v>7571</v>
      </c>
      <c r="R71" s="866">
        <v>10283</v>
      </c>
      <c r="S71" s="954">
        <v>16924</v>
      </c>
      <c r="T71" s="939">
        <f>39449-S71</f>
        <v>22525</v>
      </c>
      <c r="U71" s="1012">
        <v>22574</v>
      </c>
      <c r="V71" s="954">
        <v>20309</v>
      </c>
      <c r="W71" s="1108"/>
      <c r="X71" s="1011"/>
      <c r="Y71" s="1011"/>
      <c r="Z71" s="1011"/>
    </row>
    <row r="72" spans="2:36" ht="21.75" customHeight="1" thickBot="1">
      <c r="B72" s="821" t="s">
        <v>140</v>
      </c>
      <c r="C72" s="878">
        <v>1273</v>
      </c>
      <c r="D72" s="878">
        <v>1757</v>
      </c>
      <c r="E72" s="878">
        <v>826</v>
      </c>
      <c r="F72" s="878">
        <v>996</v>
      </c>
      <c r="G72" s="878">
        <v>1652</v>
      </c>
      <c r="H72" s="878">
        <v>1199</v>
      </c>
      <c r="I72" s="878">
        <v>1060</v>
      </c>
      <c r="J72" s="879">
        <v>888</v>
      </c>
      <c r="K72" s="878">
        <v>1098</v>
      </c>
      <c r="L72" s="879">
        <v>1027</v>
      </c>
      <c r="M72" s="880">
        <v>1193</v>
      </c>
      <c r="N72" s="943">
        <v>434</v>
      </c>
      <c r="O72" s="943">
        <v>347</v>
      </c>
      <c r="P72" s="880">
        <v>959</v>
      </c>
      <c r="Q72" s="878">
        <v>724</v>
      </c>
      <c r="R72" s="878">
        <v>386</v>
      </c>
      <c r="S72" s="958">
        <v>1084</v>
      </c>
      <c r="T72" s="943">
        <f>2015-S72</f>
        <v>931</v>
      </c>
      <c r="U72" s="1015">
        <v>1049</v>
      </c>
      <c r="V72" s="958">
        <v>74</v>
      </c>
      <c r="W72" s="1106"/>
      <c r="X72" s="1107"/>
      <c r="Y72" s="1107"/>
      <c r="Z72" s="1107"/>
    </row>
    <row r="73" spans="2:36" ht="21.75" customHeight="1" thickTop="1">
      <c r="B73" s="826" t="s">
        <v>141</v>
      </c>
      <c r="C73" s="852">
        <v>1000697</v>
      </c>
      <c r="D73" s="852">
        <v>1043618</v>
      </c>
      <c r="E73" s="852">
        <v>1095039</v>
      </c>
      <c r="F73" s="852">
        <v>1069723</v>
      </c>
      <c r="G73" s="1052" t="s">
        <v>239</v>
      </c>
      <c r="H73" s="1052" t="s">
        <v>239</v>
      </c>
      <c r="I73" s="1052" t="s">
        <v>239</v>
      </c>
      <c r="J73" s="1052" t="s">
        <v>239</v>
      </c>
      <c r="K73" s="1052" t="s">
        <v>239</v>
      </c>
      <c r="L73" s="1052" t="s">
        <v>239</v>
      </c>
      <c r="M73" s="1052" t="s">
        <v>239</v>
      </c>
      <c r="N73" s="1163" t="s">
        <v>239</v>
      </c>
      <c r="O73" s="1052" t="s">
        <v>239</v>
      </c>
      <c r="P73" s="1052" t="s">
        <v>239</v>
      </c>
      <c r="Q73" s="1052" t="s">
        <v>239</v>
      </c>
      <c r="R73" s="1052" t="s">
        <v>239</v>
      </c>
      <c r="S73" s="1052" t="s">
        <v>239</v>
      </c>
      <c r="T73" s="1052" t="s">
        <v>239</v>
      </c>
      <c r="U73" s="1052" t="s">
        <v>239</v>
      </c>
      <c r="V73" s="1052" t="s">
        <v>239</v>
      </c>
      <c r="W73" s="1113"/>
      <c r="X73" s="1114"/>
      <c r="Y73" s="1114"/>
      <c r="Z73" s="1114"/>
    </row>
    <row r="74" spans="2:36">
      <c r="O74" s="8"/>
      <c r="S74" s="8"/>
    </row>
    <row r="75" spans="2:36">
      <c r="S75" s="8"/>
    </row>
    <row r="76" spans="2:36" ht="18" customHeight="1">
      <c r="B76" s="1422"/>
      <c r="C76" s="944" t="s">
        <v>108</v>
      </c>
      <c r="D76" s="1205" t="s">
        <v>108</v>
      </c>
      <c r="E76" s="1205" t="s">
        <v>240</v>
      </c>
      <c r="F76" s="1001" t="s">
        <v>240</v>
      </c>
      <c r="G76" s="1205" t="s">
        <v>241</v>
      </c>
      <c r="H76" s="714" t="s">
        <v>109</v>
      </c>
      <c r="I76" s="1211" t="s">
        <v>109</v>
      </c>
      <c r="J76" s="1330" t="s">
        <v>109</v>
      </c>
      <c r="K76" s="1329" t="s">
        <v>700</v>
      </c>
      <c r="L76" s="944" t="s">
        <v>698</v>
      </c>
      <c r="M76" s="944" t="s">
        <v>698</v>
      </c>
      <c r="N76" s="1328" t="s">
        <v>698</v>
      </c>
      <c r="O76" s="1101"/>
      <c r="P76" s="1124"/>
      <c r="Q76" s="1124"/>
      <c r="R76" s="1124"/>
      <c r="S76" s="1101"/>
      <c r="T76" s="1101"/>
      <c r="U76" s="1101"/>
      <c r="V76" s="1101"/>
      <c r="AJ76" s="712"/>
    </row>
    <row r="77" spans="2:36" ht="18">
      <c r="B77" s="1423"/>
      <c r="C77" s="945" t="s">
        <v>237</v>
      </c>
      <c r="D77" s="932" t="s">
        <v>235</v>
      </c>
      <c r="E77" s="932" t="s">
        <v>233</v>
      </c>
      <c r="F77" s="1002" t="s">
        <v>242</v>
      </c>
      <c r="G77" s="932" t="s">
        <v>243</v>
      </c>
      <c r="H77" s="1155" t="s">
        <v>232</v>
      </c>
      <c r="I77" s="843" t="s">
        <v>236</v>
      </c>
      <c r="J77" s="945" t="s">
        <v>192</v>
      </c>
      <c r="K77" s="932" t="s">
        <v>243</v>
      </c>
      <c r="L77" s="1254" t="s">
        <v>232</v>
      </c>
      <c r="M77" s="945" t="s">
        <v>236</v>
      </c>
      <c r="N77" s="1183" t="s">
        <v>701</v>
      </c>
      <c r="O77" s="1103"/>
      <c r="P77" s="1125"/>
      <c r="Q77" s="1125"/>
      <c r="R77" s="1125"/>
      <c r="S77" s="1103"/>
      <c r="T77" s="1103"/>
      <c r="U77" s="1103"/>
      <c r="V77" s="1103"/>
      <c r="AJ77" s="712"/>
    </row>
    <row r="78" spans="2:36" ht="21.75" customHeight="1">
      <c r="B78" s="724" t="s">
        <v>110</v>
      </c>
      <c r="C78" s="946"/>
      <c r="D78" s="305"/>
      <c r="E78" s="305"/>
      <c r="F78" s="1003"/>
      <c r="G78" s="725"/>
      <c r="H78" s="727"/>
      <c r="I78" s="726"/>
      <c r="J78" s="946"/>
      <c r="K78" s="725"/>
      <c r="L78" s="726"/>
      <c r="M78" s="726"/>
      <c r="N78" s="1184"/>
      <c r="O78" s="1105"/>
      <c r="P78" s="1126"/>
      <c r="Q78" s="1126"/>
      <c r="R78" s="1126"/>
      <c r="S78" s="1105"/>
      <c r="T78" s="1105"/>
      <c r="U78" s="1105"/>
      <c r="V78" s="1105"/>
      <c r="AJ78" s="712"/>
    </row>
    <row r="79" spans="2:36" ht="21.75" customHeight="1">
      <c r="B79" s="732" t="s">
        <v>111</v>
      </c>
      <c r="C79" s="947">
        <v>593348</v>
      </c>
      <c r="D79" s="934">
        <v>626533</v>
      </c>
      <c r="E79" s="934">
        <v>624927</v>
      </c>
      <c r="F79" s="1004">
        <v>523690</v>
      </c>
      <c r="G79" s="934">
        <v>529646</v>
      </c>
      <c r="H79" s="1004">
        <v>602696</v>
      </c>
      <c r="I79" s="947">
        <v>571474</v>
      </c>
      <c r="J79" s="947">
        <f>(PL【IFRS】!O6)-(G79+H79+I79)</f>
        <v>595899</v>
      </c>
      <c r="K79" s="934">
        <v>593985</v>
      </c>
      <c r="L79" s="947">
        <v>583112</v>
      </c>
      <c r="M79" s="947">
        <v>615766</v>
      </c>
      <c r="N79" s="1185">
        <f>PL【IFRS】!P6-(K79+L79+M79)</f>
        <v>595869</v>
      </c>
      <c r="O79" s="1107"/>
      <c r="P79" s="1127"/>
      <c r="Q79" s="1127"/>
      <c r="R79" s="1127"/>
      <c r="S79" s="1107"/>
      <c r="T79" s="1107"/>
      <c r="U79" s="1107"/>
      <c r="V79" s="1107"/>
      <c r="AJ79" s="712"/>
    </row>
    <row r="80" spans="2:36" ht="21.75" customHeight="1">
      <c r="B80" s="1178" t="s">
        <v>112</v>
      </c>
      <c r="C80" s="948">
        <v>25162</v>
      </c>
      <c r="D80" s="935">
        <v>28277</v>
      </c>
      <c r="E80" s="935">
        <v>27074</v>
      </c>
      <c r="F80" s="1005">
        <v>30825</v>
      </c>
      <c r="G80" s="935">
        <v>26363</v>
      </c>
      <c r="H80" s="1005">
        <v>28561</v>
      </c>
      <c r="I80" s="948">
        <v>29375</v>
      </c>
      <c r="J80" s="948">
        <f>(PL【IFRS】!O7)-(G80+H80+I80)</f>
        <v>30634</v>
      </c>
      <c r="K80" s="935">
        <v>29817</v>
      </c>
      <c r="L80" s="948">
        <v>28310</v>
      </c>
      <c r="M80" s="948">
        <v>30352</v>
      </c>
      <c r="N80" s="1186">
        <f>PL【IFRS】!P7-(K80+L80+M80)</f>
        <v>32503</v>
      </c>
      <c r="O80" s="1107"/>
      <c r="P80" s="1127"/>
      <c r="Q80" s="1127"/>
      <c r="R80" s="1127"/>
      <c r="S80" s="1107"/>
      <c r="T80" s="1107"/>
      <c r="U80" s="1107"/>
      <c r="V80" s="1107"/>
      <c r="AJ80" s="712"/>
    </row>
    <row r="81" spans="2:36" ht="21.75" customHeight="1">
      <c r="B81" s="750" t="s">
        <v>113</v>
      </c>
      <c r="C81" s="949">
        <v>618511</v>
      </c>
      <c r="D81" s="936">
        <v>654811</v>
      </c>
      <c r="E81" s="936">
        <v>652001</v>
      </c>
      <c r="F81" s="949">
        <v>554516</v>
      </c>
      <c r="G81" s="936">
        <v>556010</v>
      </c>
      <c r="H81" s="1006">
        <v>631258</v>
      </c>
      <c r="I81" s="949">
        <v>600847</v>
      </c>
      <c r="J81" s="949">
        <f>(PL【IFRS】!O8)-(G81+H81+I81)</f>
        <v>626534</v>
      </c>
      <c r="K81" s="936">
        <v>623802</v>
      </c>
      <c r="L81" s="949">
        <v>611423</v>
      </c>
      <c r="M81" s="949">
        <v>646117</v>
      </c>
      <c r="N81" s="1282">
        <f>PL【IFRS】!P8-(K81+L81+M81)</f>
        <v>628372</v>
      </c>
      <c r="O81" s="1011"/>
      <c r="P81" s="1128"/>
      <c r="Q81" s="1128"/>
      <c r="R81" s="1128"/>
      <c r="S81" s="1011"/>
      <c r="T81" s="1011"/>
      <c r="U81" s="1011"/>
      <c r="V81" s="1011"/>
      <c r="AJ81" s="712"/>
    </row>
    <row r="82" spans="2:36" ht="21.75" customHeight="1">
      <c r="B82" s="750" t="s">
        <v>114</v>
      </c>
      <c r="C82" s="949">
        <v>-521622</v>
      </c>
      <c r="D82" s="936">
        <v>-569456</v>
      </c>
      <c r="E82" s="936">
        <v>-570829</v>
      </c>
      <c r="F82" s="949">
        <v>-480363</v>
      </c>
      <c r="G82" s="936">
        <v>-483333</v>
      </c>
      <c r="H82" s="1006">
        <v>-546539</v>
      </c>
      <c r="I82" s="949">
        <v>-515908</v>
      </c>
      <c r="J82" s="949">
        <f>(PL【IFRS】!O9)-(G82+H82+I82)</f>
        <v>-542914</v>
      </c>
      <c r="K82" s="936">
        <v>-538911</v>
      </c>
      <c r="L82" s="949">
        <v>-530688</v>
      </c>
      <c r="M82" s="949">
        <v>-551116</v>
      </c>
      <c r="N82" s="1282">
        <f>PL【IFRS】!P9-(K82+L82+M82)</f>
        <v>-542206</v>
      </c>
      <c r="O82" s="1011"/>
      <c r="P82" s="1128"/>
      <c r="Q82" s="1128"/>
      <c r="R82" s="1128"/>
      <c r="S82" s="1011"/>
      <c r="T82" s="1011"/>
      <c r="U82" s="1011"/>
      <c r="V82" s="1011"/>
      <c r="AJ82" s="712"/>
    </row>
    <row r="83" spans="2:36" ht="21.75" customHeight="1">
      <c r="B83" s="750" t="s">
        <v>115</v>
      </c>
      <c r="C83" s="949">
        <v>96888</v>
      </c>
      <c r="D83" s="936">
        <v>85354</v>
      </c>
      <c r="E83" s="936">
        <v>81171</v>
      </c>
      <c r="F83" s="949">
        <v>74152</v>
      </c>
      <c r="G83" s="936">
        <v>72676</v>
      </c>
      <c r="H83" s="1006">
        <v>84718</v>
      </c>
      <c r="I83" s="949">
        <v>84941</v>
      </c>
      <c r="J83" s="949">
        <f>(PL【IFRS】!O10)-(G83+H83+I83)</f>
        <v>83620</v>
      </c>
      <c r="K83" s="936">
        <v>84891</v>
      </c>
      <c r="L83" s="949">
        <v>80734</v>
      </c>
      <c r="M83" s="949">
        <v>95002</v>
      </c>
      <c r="N83" s="1282">
        <f>PL【IFRS】!P10-(K83+L83+M83)</f>
        <v>86166</v>
      </c>
      <c r="O83" s="1011"/>
      <c r="P83" s="1128"/>
      <c r="Q83" s="1128"/>
      <c r="R83" s="1128"/>
      <c r="S83" s="1011"/>
      <c r="T83" s="1011"/>
      <c r="U83" s="1011"/>
      <c r="V83" s="1011"/>
      <c r="AJ83" s="712"/>
    </row>
    <row r="84" spans="2:36" ht="21.75" customHeight="1">
      <c r="B84" s="1000" t="s">
        <v>116</v>
      </c>
      <c r="C84" s="1180">
        <v>-51459</v>
      </c>
      <c r="D84" s="1181">
        <v>-54106</v>
      </c>
      <c r="E84" s="1181">
        <v>-56401</v>
      </c>
      <c r="F84" s="1180">
        <v>-60789</v>
      </c>
      <c r="G84" s="1181">
        <v>-55470</v>
      </c>
      <c r="H84" s="1182">
        <v>-59752</v>
      </c>
      <c r="I84" s="1180">
        <v>-60568</v>
      </c>
      <c r="J84" s="1180">
        <f>(PL【IFRS】!O11)-(G84+H84+I84)</f>
        <v>-65674</v>
      </c>
      <c r="K84" s="1181">
        <v>-64974</v>
      </c>
      <c r="L84" s="1180">
        <v>-64332</v>
      </c>
      <c r="M84" s="1180">
        <v>-69427</v>
      </c>
      <c r="N84" s="1187">
        <f>PL【IFRS】!P11-(K84+L84+M84)</f>
        <v>-71170</v>
      </c>
      <c r="O84" s="1107"/>
      <c r="P84" s="1127"/>
      <c r="Q84" s="1127"/>
      <c r="R84" s="1127"/>
      <c r="S84" s="1107"/>
      <c r="T84" s="1107"/>
      <c r="U84" s="1107"/>
      <c r="V84" s="1107"/>
      <c r="AJ84" s="712"/>
    </row>
    <row r="85" spans="2:36" ht="21.75" customHeight="1">
      <c r="B85" s="1179" t="s">
        <v>117</v>
      </c>
      <c r="C85" s="953">
        <v>3225</v>
      </c>
      <c r="D85" s="970">
        <v>592</v>
      </c>
      <c r="E85" s="970">
        <v>3373</v>
      </c>
      <c r="F85" s="1011">
        <v>5562</v>
      </c>
      <c r="G85" s="970">
        <v>4771</v>
      </c>
      <c r="H85" s="1011">
        <v>2183</v>
      </c>
      <c r="I85" s="953">
        <v>518</v>
      </c>
      <c r="J85" s="1346">
        <f>(PL【IFRS】!O12)-(G85+H85+I85)</f>
        <v>-4232</v>
      </c>
      <c r="K85" s="970">
        <v>3984</v>
      </c>
      <c r="L85" s="953">
        <v>1149</v>
      </c>
      <c r="M85" s="953">
        <v>2117</v>
      </c>
      <c r="N85" s="1372">
        <f>PL【IFRS】!P12-(K85+L85+M85)</f>
        <v>5056</v>
      </c>
      <c r="O85" s="1011"/>
      <c r="P85" s="1128"/>
      <c r="Q85" s="1128"/>
      <c r="R85" s="1128"/>
      <c r="S85" s="1011"/>
      <c r="T85" s="1011"/>
      <c r="U85" s="1011"/>
      <c r="V85" s="1011"/>
      <c r="AJ85" s="712"/>
    </row>
    <row r="86" spans="2:36" ht="21.75" customHeight="1">
      <c r="B86" s="773" t="s">
        <v>118</v>
      </c>
      <c r="C86" s="952">
        <v>142</v>
      </c>
      <c r="D86" s="931">
        <v>142</v>
      </c>
      <c r="E86" s="931">
        <v>231</v>
      </c>
      <c r="F86" s="1009">
        <v>1680</v>
      </c>
      <c r="G86" s="931">
        <v>1145</v>
      </c>
      <c r="H86" s="1009">
        <v>9</v>
      </c>
      <c r="I86" s="952">
        <v>86</v>
      </c>
      <c r="J86" s="947">
        <f>(PL【IFRS】!O13)-(G86+H86+I86)</f>
        <v>837</v>
      </c>
      <c r="K86" s="931">
        <v>-21</v>
      </c>
      <c r="L86" s="952">
        <v>-45</v>
      </c>
      <c r="M86" s="952">
        <v>2</v>
      </c>
      <c r="N86" s="1185">
        <f>PL【IFRS】!P13-(K86+L86+M86)</f>
        <v>-467</v>
      </c>
      <c r="O86" s="1110"/>
      <c r="P86" s="1129"/>
      <c r="Q86" s="1129"/>
      <c r="R86" s="1129"/>
      <c r="S86" s="1110"/>
      <c r="T86" s="1110"/>
      <c r="U86" s="1110"/>
      <c r="V86" s="1110"/>
      <c r="AJ86" s="712"/>
    </row>
    <row r="87" spans="2:36" ht="21.75" customHeight="1">
      <c r="B87" s="773" t="s">
        <v>119</v>
      </c>
      <c r="C87" s="1047">
        <v>-207</v>
      </c>
      <c r="D87" s="1089">
        <v>-27</v>
      </c>
      <c r="E87" s="1089">
        <v>-2124</v>
      </c>
      <c r="F87" s="1010">
        <v>-11979</v>
      </c>
      <c r="G87" s="1089">
        <v>-305</v>
      </c>
      <c r="H87" s="1009">
        <v>-60</v>
      </c>
      <c r="I87" s="952">
        <v>-23</v>
      </c>
      <c r="J87" s="947">
        <f>(PL【IFRS】!O14)-(G87+H87+I87)</f>
        <v>-4595</v>
      </c>
      <c r="K87" s="1350" t="s">
        <v>22</v>
      </c>
      <c r="L87" s="952">
        <v>-84</v>
      </c>
      <c r="M87" s="952">
        <v>-1</v>
      </c>
      <c r="N87" s="1185">
        <f>PL【IFRS】!P14-(L87+M87)</f>
        <v>-833</v>
      </c>
      <c r="O87" s="1130"/>
      <c r="P87" s="1130"/>
      <c r="Q87" s="1129"/>
      <c r="R87" s="1129"/>
      <c r="S87" s="1131"/>
      <c r="T87" s="1132"/>
      <c r="U87" s="1112"/>
      <c r="V87" s="1112"/>
      <c r="AJ87" s="712"/>
    </row>
    <row r="88" spans="2:36" ht="21.75" customHeight="1">
      <c r="B88" s="780" t="s">
        <v>120</v>
      </c>
      <c r="C88" s="947">
        <v>4640</v>
      </c>
      <c r="D88" s="934">
        <v>170</v>
      </c>
      <c r="E88" s="934">
        <v>9325</v>
      </c>
      <c r="F88" s="1004">
        <v>16640</v>
      </c>
      <c r="G88" s="934">
        <v>223</v>
      </c>
      <c r="H88" s="1004">
        <v>4148</v>
      </c>
      <c r="I88" s="947">
        <v>577</v>
      </c>
      <c r="J88" s="947">
        <f>(PL【IFRS】!O15)-(G88+H88+I88)</f>
        <v>3125</v>
      </c>
      <c r="K88" s="934">
        <v>4652</v>
      </c>
      <c r="L88" s="947">
        <v>2534</v>
      </c>
      <c r="M88" s="947">
        <v>663</v>
      </c>
      <c r="N88" s="1185">
        <f>PL【IFRS】!P15-(K88+L88+M88)</f>
        <v>9404</v>
      </c>
      <c r="O88" s="1107"/>
      <c r="P88" s="1127"/>
      <c r="Q88" s="1127"/>
      <c r="R88" s="1127"/>
      <c r="S88" s="1107"/>
      <c r="T88" s="1107"/>
      <c r="U88" s="1107"/>
      <c r="V88" s="1107"/>
      <c r="AJ88" s="712"/>
    </row>
    <row r="89" spans="2:36" ht="21.75" customHeight="1">
      <c r="B89" s="773" t="s">
        <v>121</v>
      </c>
      <c r="C89" s="947">
        <v>-29</v>
      </c>
      <c r="D89" s="934">
        <v>-699</v>
      </c>
      <c r="E89" s="934">
        <v>-7605</v>
      </c>
      <c r="F89" s="1004">
        <v>-270</v>
      </c>
      <c r="G89" s="934">
        <v>-2</v>
      </c>
      <c r="H89" s="1004">
        <v>-2744</v>
      </c>
      <c r="I89" s="947">
        <v>13</v>
      </c>
      <c r="J89" s="947">
        <f>(PL【IFRS】!O16)-(G89+H89+I89)</f>
        <v>-1247</v>
      </c>
      <c r="K89" s="934">
        <v>-619</v>
      </c>
      <c r="L89" s="947">
        <v>-400</v>
      </c>
      <c r="M89" s="947">
        <v>0</v>
      </c>
      <c r="N89" s="1185">
        <f>PL【IFRS】!P16-(K89+L89+M89)</f>
        <v>-1324</v>
      </c>
      <c r="O89" s="1107"/>
      <c r="P89" s="1127"/>
      <c r="Q89" s="1127"/>
      <c r="R89" s="1127"/>
      <c r="S89" s="1107"/>
      <c r="T89" s="1107"/>
      <c r="U89" s="1107"/>
      <c r="V89" s="1107"/>
      <c r="AJ89" s="712"/>
    </row>
    <row r="90" spans="2:36" ht="21.75" customHeight="1">
      <c r="B90" s="773" t="s">
        <v>122</v>
      </c>
      <c r="C90" s="947">
        <v>2247</v>
      </c>
      <c r="D90" s="934">
        <v>2417</v>
      </c>
      <c r="E90" s="934">
        <v>3419</v>
      </c>
      <c r="F90" s="1004">
        <v>2956</v>
      </c>
      <c r="G90" s="934">
        <v>6140</v>
      </c>
      <c r="H90" s="1004">
        <v>3301</v>
      </c>
      <c r="I90" s="947">
        <v>2260</v>
      </c>
      <c r="J90" s="947">
        <f>(PL【IFRS】!O17)-(G90+H90+I90)</f>
        <v>2678</v>
      </c>
      <c r="K90" s="934">
        <v>2641</v>
      </c>
      <c r="L90" s="947">
        <v>2835</v>
      </c>
      <c r="M90" s="947">
        <v>3318</v>
      </c>
      <c r="N90" s="1185">
        <f>PL【IFRS】!P17-(K90+L90+M90)</f>
        <v>2923</v>
      </c>
      <c r="O90" s="1107"/>
      <c r="P90" s="1127"/>
      <c r="Q90" s="1127"/>
      <c r="R90" s="1127"/>
      <c r="S90" s="1107"/>
      <c r="T90" s="1107"/>
      <c r="U90" s="1107"/>
      <c r="V90" s="1107"/>
      <c r="AJ90" s="712"/>
    </row>
    <row r="91" spans="2:36" ht="21.75" customHeight="1">
      <c r="B91" s="781" t="s">
        <v>123</v>
      </c>
      <c r="C91" s="948">
        <v>-3567</v>
      </c>
      <c r="D91" s="935">
        <v>-1410</v>
      </c>
      <c r="E91" s="935">
        <v>127</v>
      </c>
      <c r="F91" s="1005">
        <v>-3465</v>
      </c>
      <c r="G91" s="935">
        <v>-2429</v>
      </c>
      <c r="H91" s="1004">
        <v>-2470</v>
      </c>
      <c r="I91" s="947">
        <v>-2397</v>
      </c>
      <c r="J91" s="948">
        <f>(PL【IFRS】!O18)-(G91+H91+I91)</f>
        <v>-5031</v>
      </c>
      <c r="K91" s="935">
        <v>-2667</v>
      </c>
      <c r="L91" s="947">
        <v>-3692</v>
      </c>
      <c r="M91" s="947">
        <v>-1864</v>
      </c>
      <c r="N91" s="1186">
        <f>PL【IFRS】!P18-(K91+L91+M91)</f>
        <v>-4648</v>
      </c>
      <c r="O91" s="1107"/>
      <c r="P91" s="1127"/>
      <c r="Q91" s="1127"/>
      <c r="R91" s="1127"/>
      <c r="S91" s="1107"/>
      <c r="T91" s="1107"/>
      <c r="U91" s="1107"/>
      <c r="V91" s="1107"/>
    </row>
    <row r="92" spans="2:36" ht="21.75" customHeight="1">
      <c r="B92" s="788" t="s">
        <v>124</v>
      </c>
      <c r="C92" s="1052" t="s">
        <v>239</v>
      </c>
      <c r="D92" s="1052" t="s">
        <v>239</v>
      </c>
      <c r="E92" s="1086" t="s">
        <v>239</v>
      </c>
      <c r="F92" s="1159" t="s">
        <v>130</v>
      </c>
      <c r="G92" s="1086" t="s">
        <v>22</v>
      </c>
      <c r="H92" s="1156" t="s">
        <v>22</v>
      </c>
      <c r="I92" s="1163" t="s">
        <v>22</v>
      </c>
      <c r="J92" s="1347" t="s">
        <v>22</v>
      </c>
      <c r="K92" s="1351" t="s">
        <v>22</v>
      </c>
      <c r="L92" s="1163" t="s">
        <v>22</v>
      </c>
      <c r="M92" s="1163" t="s">
        <v>129</v>
      </c>
      <c r="N92" s="1189" t="s">
        <v>722</v>
      </c>
      <c r="O92" s="1114"/>
      <c r="P92" s="1114"/>
      <c r="Q92" s="1114"/>
      <c r="R92" s="1114"/>
      <c r="S92" s="1114"/>
      <c r="T92" s="1114"/>
      <c r="U92" s="1114"/>
      <c r="V92" s="1114"/>
    </row>
    <row r="93" spans="2:36" ht="21.75" customHeight="1">
      <c r="B93" s="789" t="s">
        <v>125</v>
      </c>
      <c r="C93" s="953">
        <v>4779</v>
      </c>
      <c r="D93" s="970">
        <v>4345</v>
      </c>
      <c r="E93" s="970">
        <v>4520</v>
      </c>
      <c r="F93" s="1011">
        <v>6838</v>
      </c>
      <c r="G93" s="970">
        <v>4833</v>
      </c>
      <c r="H93" s="1008">
        <v>3723</v>
      </c>
      <c r="I93" s="951">
        <v>5165</v>
      </c>
      <c r="J93" s="1346">
        <f>(PL【IFRS】!O20)-(G93+H93+I93)</f>
        <v>4437</v>
      </c>
      <c r="K93" s="970">
        <v>5538</v>
      </c>
      <c r="L93" s="951">
        <v>3430</v>
      </c>
      <c r="M93" s="951">
        <v>8918</v>
      </c>
      <c r="N93" s="1372">
        <f>PL【IFRS】!P20-(K93+L93+M93)</f>
        <v>5101</v>
      </c>
      <c r="O93" s="1011"/>
      <c r="P93" s="1128"/>
      <c r="Q93" s="1128"/>
      <c r="R93" s="1128"/>
      <c r="S93" s="1011"/>
      <c r="T93" s="1011"/>
      <c r="U93" s="1011"/>
      <c r="V93" s="1011"/>
    </row>
    <row r="94" spans="2:36" ht="21.75" customHeight="1">
      <c r="B94" s="773" t="s">
        <v>126</v>
      </c>
      <c r="C94" s="947">
        <v>2556</v>
      </c>
      <c r="D94" s="934">
        <v>3345</v>
      </c>
      <c r="E94" s="934">
        <v>3335</v>
      </c>
      <c r="F94" s="1004">
        <v>3563</v>
      </c>
      <c r="G94" s="934">
        <v>3094</v>
      </c>
      <c r="H94" s="1004">
        <v>3191</v>
      </c>
      <c r="I94" s="947">
        <v>2799</v>
      </c>
      <c r="J94" s="947">
        <f>(PL【IFRS】!O21)-(G94+H94+I94)</f>
        <v>2844</v>
      </c>
      <c r="K94" s="934">
        <v>3598</v>
      </c>
      <c r="L94" s="947">
        <v>3327</v>
      </c>
      <c r="M94" s="947">
        <v>3666</v>
      </c>
      <c r="N94" s="1185">
        <f>PL【IFRS】!P21-(K94+L94+M94)</f>
        <v>4275</v>
      </c>
      <c r="O94" s="1107"/>
      <c r="P94" s="1127"/>
      <c r="Q94" s="1127"/>
      <c r="R94" s="1127"/>
      <c r="S94" s="1107"/>
      <c r="T94" s="1107"/>
      <c r="U94" s="1107"/>
      <c r="V94" s="1107"/>
    </row>
    <row r="95" spans="2:36" ht="21.75" customHeight="1">
      <c r="B95" s="794" t="s">
        <v>127</v>
      </c>
      <c r="C95" s="947">
        <v>1609</v>
      </c>
      <c r="D95" s="934">
        <v>663</v>
      </c>
      <c r="E95" s="934">
        <v>1184</v>
      </c>
      <c r="F95" s="1004">
        <v>3275</v>
      </c>
      <c r="G95" s="934">
        <v>1336</v>
      </c>
      <c r="H95" s="1004">
        <v>589</v>
      </c>
      <c r="I95" s="947">
        <v>2711</v>
      </c>
      <c r="J95" s="947">
        <f>(PL【IFRS】!O22)-(G95+H95+I95)</f>
        <v>909</v>
      </c>
      <c r="K95" s="934">
        <v>1591</v>
      </c>
      <c r="L95" s="947">
        <v>452</v>
      </c>
      <c r="M95" s="947">
        <v>4420</v>
      </c>
      <c r="N95" s="1185">
        <f>PL【IFRS】!P22-(K95+L95+M95)</f>
        <v>912</v>
      </c>
      <c r="O95" s="1107"/>
      <c r="P95" s="1127"/>
      <c r="Q95" s="1127"/>
      <c r="R95" s="1127"/>
      <c r="S95" s="1107"/>
      <c r="T95" s="1107"/>
      <c r="U95" s="1107"/>
      <c r="V95" s="1107"/>
    </row>
    <row r="96" spans="2:36" ht="21.75" customHeight="1">
      <c r="B96" s="794" t="s">
        <v>128</v>
      </c>
      <c r="C96" s="947">
        <v>613</v>
      </c>
      <c r="D96" s="934">
        <v>336</v>
      </c>
      <c r="E96" s="1090" t="s">
        <v>130</v>
      </c>
      <c r="F96" s="1160" t="s">
        <v>244</v>
      </c>
      <c r="G96" s="1090">
        <v>403</v>
      </c>
      <c r="H96" s="1004">
        <v>-57</v>
      </c>
      <c r="I96" s="947">
        <v>-346</v>
      </c>
      <c r="J96" s="947">
        <f>(PL【IFRS】!O23)-(G96+H96+I96)</f>
        <v>684</v>
      </c>
      <c r="K96" s="1090">
        <v>347</v>
      </c>
      <c r="L96" s="1256" t="s">
        <v>130</v>
      </c>
      <c r="M96" s="1255">
        <v>484</v>
      </c>
      <c r="N96" s="1185">
        <f>PL【IFRS】!P23-(K96+M96)</f>
        <v>-87</v>
      </c>
      <c r="O96" s="1133"/>
      <c r="P96" s="1133"/>
      <c r="Q96" s="1133"/>
      <c r="R96" s="1127"/>
      <c r="S96" s="1107"/>
      <c r="T96" s="1107"/>
      <c r="U96" s="1107"/>
      <c r="V96" s="1107"/>
    </row>
    <row r="97" spans="2:22" ht="21.75" customHeight="1">
      <c r="B97" s="789" t="s">
        <v>131</v>
      </c>
      <c r="C97" s="954">
        <v>-3543</v>
      </c>
      <c r="D97" s="939">
        <v>-4394</v>
      </c>
      <c r="E97" s="939">
        <v>-5991</v>
      </c>
      <c r="F97" s="1012">
        <v>-6308</v>
      </c>
      <c r="G97" s="939">
        <v>-5517</v>
      </c>
      <c r="H97" s="1012">
        <v>-5927</v>
      </c>
      <c r="I97" s="954">
        <v>-5761</v>
      </c>
      <c r="J97" s="947">
        <f>(PL【IFRS】!O24)-(G97+H97+I97)</f>
        <v>-6801</v>
      </c>
      <c r="K97" s="939">
        <v>-6239</v>
      </c>
      <c r="L97" s="954">
        <v>-6394</v>
      </c>
      <c r="M97" s="954">
        <v>-6655</v>
      </c>
      <c r="N97" s="1185">
        <f>PL【IFRS】!P24-(K97+L97+M97)</f>
        <v>-7221</v>
      </c>
      <c r="O97" s="1011"/>
      <c r="P97" s="1128"/>
      <c r="Q97" s="1128"/>
      <c r="R97" s="1128"/>
      <c r="S97" s="1011"/>
      <c r="T97" s="1011"/>
      <c r="U97" s="1011"/>
      <c r="V97" s="1011"/>
    </row>
    <row r="98" spans="2:22" ht="21.75" customHeight="1">
      <c r="B98" s="794" t="s">
        <v>132</v>
      </c>
      <c r="C98" s="947">
        <v>-3543</v>
      </c>
      <c r="D98" s="934">
        <v>-4394</v>
      </c>
      <c r="E98" s="934">
        <v>-4880</v>
      </c>
      <c r="F98" s="1004">
        <v>-5718</v>
      </c>
      <c r="G98" s="934">
        <v>-5517</v>
      </c>
      <c r="H98" s="1004">
        <v>-5927</v>
      </c>
      <c r="I98" s="947">
        <v>-5732</v>
      </c>
      <c r="J98" s="947">
        <f>(PL【IFRS】!O25)-(G98+H98+I98)</f>
        <v>-6830</v>
      </c>
      <c r="K98" s="934">
        <v>-6239</v>
      </c>
      <c r="L98" s="947">
        <v>-6290</v>
      </c>
      <c r="M98" s="947">
        <v>-6759</v>
      </c>
      <c r="N98" s="1185">
        <f>PL【IFRS】!P25-(K98+L98+M98)</f>
        <v>-7221</v>
      </c>
      <c r="O98" s="1107"/>
      <c r="P98" s="1127"/>
      <c r="Q98" s="1127"/>
      <c r="R98" s="1127"/>
      <c r="S98" s="1107"/>
      <c r="T98" s="1107"/>
      <c r="U98" s="1107"/>
      <c r="V98" s="1107"/>
    </row>
    <row r="99" spans="2:22" ht="21.75" customHeight="1">
      <c r="B99" s="804" t="s">
        <v>133</v>
      </c>
      <c r="C99" s="955" t="s">
        <v>238</v>
      </c>
      <c r="D99" s="955" t="s">
        <v>238</v>
      </c>
      <c r="E99" s="1087" t="s">
        <v>238</v>
      </c>
      <c r="F99" s="1161">
        <v>-590</v>
      </c>
      <c r="G99" s="1087" t="s">
        <v>22</v>
      </c>
      <c r="H99" s="1157" t="s">
        <v>22</v>
      </c>
      <c r="I99" s="1164">
        <v>-29</v>
      </c>
      <c r="J99" s="1348">
        <v>29</v>
      </c>
      <c r="K99" s="1352">
        <v>347</v>
      </c>
      <c r="L99" s="1164">
        <v>-450</v>
      </c>
      <c r="M99" s="1164">
        <v>103</v>
      </c>
      <c r="N99" s="1191" t="s">
        <v>722</v>
      </c>
      <c r="O99" s="1107"/>
      <c r="P99" s="1127"/>
      <c r="Q99" s="1127"/>
      <c r="R99" s="1127"/>
      <c r="S99" s="1118"/>
      <c r="T99" s="1118"/>
      <c r="U99" s="1118"/>
      <c r="V99" s="1118"/>
    </row>
    <row r="100" spans="2:22" ht="21.75" customHeight="1">
      <c r="B100" s="788" t="s">
        <v>134</v>
      </c>
      <c r="C100" s="956">
        <v>10647</v>
      </c>
      <c r="D100" s="941">
        <v>14216</v>
      </c>
      <c r="E100" s="941">
        <v>12232</v>
      </c>
      <c r="F100" s="1013">
        <v>-9814</v>
      </c>
      <c r="G100" s="873">
        <v>8575</v>
      </c>
      <c r="H100" s="874">
        <v>9694</v>
      </c>
      <c r="I100" s="873">
        <v>10892</v>
      </c>
      <c r="J100" s="1182">
        <f>(PL【IFRS】!O27)-(G100+H100+I100)</f>
        <v>14454</v>
      </c>
      <c r="K100" s="873">
        <v>8622</v>
      </c>
      <c r="L100" s="872">
        <v>12613</v>
      </c>
      <c r="M100" s="872">
        <v>9300</v>
      </c>
      <c r="N100" s="1187">
        <f>PL【IFRS】!P27-(K100+L100+M100)</f>
        <v>19092</v>
      </c>
      <c r="O100" s="1121"/>
      <c r="P100" s="1134"/>
      <c r="Q100" s="1134"/>
      <c r="R100" s="1134"/>
      <c r="S100" s="1121"/>
      <c r="T100" s="1121"/>
      <c r="U100" s="1121"/>
      <c r="V100" s="1121"/>
    </row>
    <row r="101" spans="2:22" ht="21.75" customHeight="1">
      <c r="B101" s="788" t="s">
        <v>220</v>
      </c>
      <c r="C101" s="956">
        <v>60538</v>
      </c>
      <c r="D101" s="941">
        <v>46009</v>
      </c>
      <c r="E101" s="941">
        <v>38905</v>
      </c>
      <c r="F101" s="1013">
        <v>9640</v>
      </c>
      <c r="G101" s="873">
        <v>29868</v>
      </c>
      <c r="H101" s="874">
        <v>34640</v>
      </c>
      <c r="I101" s="873">
        <v>35186</v>
      </c>
      <c r="J101" s="1182">
        <f>(PL【IFRS】!O28)-(G101+H101+I101)</f>
        <v>25804</v>
      </c>
      <c r="K101" s="873">
        <v>31822</v>
      </c>
      <c r="L101" s="872">
        <v>27200</v>
      </c>
      <c r="M101" s="872">
        <v>39257</v>
      </c>
      <c r="N101" s="1187">
        <f>PL【IFRS】!P28-(K101+L101+M101)</f>
        <v>37021</v>
      </c>
      <c r="O101" s="1121"/>
      <c r="P101" s="1134"/>
      <c r="Q101" s="1134"/>
      <c r="R101" s="1134"/>
      <c r="S101" s="1121"/>
      <c r="T101" s="1121"/>
      <c r="U101" s="1121"/>
      <c r="V101" s="1121"/>
    </row>
    <row r="102" spans="2:22" ht="21.75" customHeight="1">
      <c r="B102" s="789" t="s">
        <v>136</v>
      </c>
      <c r="C102" s="949">
        <v>-14508</v>
      </c>
      <c r="D102" s="936">
        <v>-10427</v>
      </c>
      <c r="E102" s="936">
        <v>-7696</v>
      </c>
      <c r="F102" s="1006">
        <v>-6578</v>
      </c>
      <c r="G102" s="936">
        <v>-7123</v>
      </c>
      <c r="H102" s="1006">
        <v>-7945</v>
      </c>
      <c r="I102" s="936">
        <v>-7206</v>
      </c>
      <c r="J102" s="1182">
        <f>(PL【IFRS】!O29)-(G102+H102+I102)</f>
        <v>-163</v>
      </c>
      <c r="K102" s="936">
        <v>-7931</v>
      </c>
      <c r="L102" s="949">
        <v>-4813</v>
      </c>
      <c r="M102" s="949">
        <v>-6692</v>
      </c>
      <c r="N102" s="1187">
        <f>PL【IFRS】!P29-(K102+L102+M102)</f>
        <v>-1665</v>
      </c>
      <c r="O102" s="1011"/>
      <c r="P102" s="1128"/>
      <c r="Q102" s="1128"/>
      <c r="R102" s="1128"/>
      <c r="S102" s="1011"/>
      <c r="T102" s="1011"/>
      <c r="U102" s="1011"/>
      <c r="V102" s="1011"/>
    </row>
    <row r="103" spans="2:22" ht="21.75" customHeight="1">
      <c r="B103" s="807" t="s">
        <v>221</v>
      </c>
      <c r="C103" s="956">
        <v>46030</v>
      </c>
      <c r="D103" s="941">
        <v>35581</v>
      </c>
      <c r="E103" s="941">
        <v>31209</v>
      </c>
      <c r="F103" s="1013">
        <v>3061</v>
      </c>
      <c r="G103" s="873">
        <v>22745</v>
      </c>
      <c r="H103" s="874">
        <v>26694</v>
      </c>
      <c r="I103" s="873">
        <v>27980</v>
      </c>
      <c r="J103" s="1182">
        <f>(PL【IFRS】!O30)-(G103+H103+I103)</f>
        <v>25641</v>
      </c>
      <c r="K103" s="873">
        <v>23890</v>
      </c>
      <c r="L103" s="872">
        <v>22387</v>
      </c>
      <c r="M103" s="872">
        <v>32565</v>
      </c>
      <c r="N103" s="1187">
        <f>PL【IFRS】!P30-(K103+L103+M103)</f>
        <v>35357</v>
      </c>
      <c r="O103" s="1121"/>
      <c r="P103" s="1134"/>
      <c r="Q103" s="1134"/>
      <c r="R103" s="1134"/>
      <c r="S103" s="1121"/>
      <c r="T103" s="1121"/>
      <c r="U103" s="1121"/>
      <c r="V103" s="1121"/>
    </row>
    <row r="104" spans="2:22" ht="21.75" customHeight="1">
      <c r="B104" s="808" t="s">
        <v>222</v>
      </c>
      <c r="C104" s="957"/>
      <c r="D104" s="942"/>
      <c r="E104" s="942"/>
      <c r="F104" s="1014"/>
      <c r="G104" s="876"/>
      <c r="H104" s="877"/>
      <c r="I104" s="876"/>
      <c r="J104" s="1014"/>
      <c r="K104" s="876"/>
      <c r="L104" s="875"/>
      <c r="M104" s="875"/>
      <c r="N104" s="1188"/>
      <c r="O104" s="1123"/>
      <c r="P104" s="1135"/>
      <c r="Q104" s="1135"/>
      <c r="R104" s="1135"/>
      <c r="S104" s="1123"/>
      <c r="T104" s="1123"/>
      <c r="U104" s="1123"/>
      <c r="V104" s="1123"/>
    </row>
    <row r="105" spans="2:22" ht="21.75" customHeight="1">
      <c r="B105" s="815" t="s">
        <v>139</v>
      </c>
      <c r="C105" s="954">
        <v>45150</v>
      </c>
      <c r="D105" s="939">
        <v>33725</v>
      </c>
      <c r="E105" s="939">
        <v>29855</v>
      </c>
      <c r="F105" s="1012">
        <v>2515</v>
      </c>
      <c r="G105" s="939">
        <v>22140</v>
      </c>
      <c r="H105" s="1012">
        <v>25793</v>
      </c>
      <c r="I105" s="939">
        <v>27282</v>
      </c>
      <c r="J105" s="1012">
        <f>(PL【IFRS】!O32)-(G105+H105+I105)</f>
        <v>25550</v>
      </c>
      <c r="K105" s="939">
        <v>23044</v>
      </c>
      <c r="L105" s="954">
        <v>21267</v>
      </c>
      <c r="M105" s="954">
        <v>31809</v>
      </c>
      <c r="N105" s="1185">
        <f>PL【IFRS】!P32-(K105+L105+M105)</f>
        <v>34516</v>
      </c>
      <c r="O105" s="1011"/>
      <c r="P105" s="1128"/>
      <c r="Q105" s="1128"/>
      <c r="R105" s="1128"/>
      <c r="S105" s="1011"/>
      <c r="T105" s="1011"/>
      <c r="U105" s="1011"/>
      <c r="V105" s="1011"/>
    </row>
    <row r="106" spans="2:22" ht="21.75" customHeight="1" thickBot="1">
      <c r="B106" s="821" t="s">
        <v>140</v>
      </c>
      <c r="C106" s="958">
        <v>879</v>
      </c>
      <c r="D106" s="943">
        <v>1855</v>
      </c>
      <c r="E106" s="943">
        <v>1354</v>
      </c>
      <c r="F106" s="1015">
        <v>488</v>
      </c>
      <c r="G106" s="943">
        <v>605</v>
      </c>
      <c r="H106" s="1015">
        <v>900</v>
      </c>
      <c r="I106" s="943">
        <v>698</v>
      </c>
      <c r="J106" s="1015">
        <f>(PL【IFRS】!O33)-(G106+H106+I106)</f>
        <v>91</v>
      </c>
      <c r="K106" s="943">
        <v>845</v>
      </c>
      <c r="L106" s="958">
        <v>1121</v>
      </c>
      <c r="M106" s="958">
        <v>756</v>
      </c>
      <c r="N106" s="1186">
        <f>PL【IFRS】!P33-(K106+L106+M106)</f>
        <v>840</v>
      </c>
      <c r="O106" s="1107"/>
      <c r="P106" s="1127"/>
      <c r="Q106" s="1127"/>
      <c r="R106" s="1127"/>
      <c r="S106" s="1107"/>
      <c r="T106" s="1107"/>
      <c r="U106" s="1107"/>
      <c r="V106" s="1107"/>
    </row>
    <row r="107" spans="2:22" ht="21.75" customHeight="1" thickTop="1">
      <c r="B107" s="826" t="s">
        <v>141</v>
      </c>
      <c r="C107" s="1052" t="s">
        <v>239</v>
      </c>
      <c r="D107" s="1052" t="s">
        <v>239</v>
      </c>
      <c r="E107" s="1088" t="s">
        <v>239</v>
      </c>
      <c r="F107" s="1162" t="s">
        <v>239</v>
      </c>
      <c r="G107" s="1088" t="s">
        <v>22</v>
      </c>
      <c r="H107" s="1158" t="s">
        <v>22</v>
      </c>
      <c r="I107" s="1190" t="s">
        <v>22</v>
      </c>
      <c r="J107" s="1349" t="s">
        <v>22</v>
      </c>
      <c r="K107" s="1353" t="s">
        <v>239</v>
      </c>
      <c r="L107" s="1257" t="s">
        <v>22</v>
      </c>
      <c r="M107" s="1257" t="s">
        <v>22</v>
      </c>
      <c r="N107" s="1373" t="s">
        <v>129</v>
      </c>
      <c r="O107" s="1114"/>
      <c r="P107" s="1114"/>
      <c r="Q107" s="1114"/>
      <c r="R107" s="1114"/>
      <c r="S107" s="1114"/>
      <c r="T107" s="1114"/>
      <c r="U107" s="1114"/>
      <c r="V107" s="1114"/>
    </row>
    <row r="108" spans="2:22">
      <c r="S108" s="8"/>
    </row>
    <row r="109" spans="2:22">
      <c r="S109" s="8"/>
    </row>
    <row r="110" spans="2:22">
      <c r="S110" s="8"/>
    </row>
    <row r="111" spans="2:22">
      <c r="S111" s="8"/>
    </row>
    <row r="112" spans="2:22">
      <c r="S112" s="8"/>
    </row>
    <row r="113" spans="19:19">
      <c r="S113" s="8"/>
    </row>
    <row r="114" spans="19:19">
      <c r="S114" s="8"/>
    </row>
    <row r="115" spans="19:19">
      <c r="S115" s="8"/>
    </row>
    <row r="116" spans="19:19">
      <c r="S116" s="8"/>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zoomScale="55" zoomScaleNormal="70" zoomScaleSheetLayoutView="55" workbookViewId="0">
      <pane xSplit="2" topLeftCell="E1" activePane="topRight" state="frozenSplit"/>
      <selection pane="topRight"/>
    </sheetView>
  </sheetViews>
  <sheetFormatPr defaultColWidth="9" defaultRowHeight="14.25" customHeight="1"/>
  <cols>
    <col min="1" max="1" width="3.5" style="47" customWidth="1"/>
    <col min="2" max="2" width="40.5" style="29" customWidth="1"/>
    <col min="3" max="3" width="20.5" style="29" customWidth="1"/>
    <col min="4" max="7" width="20.5" style="94" customWidth="1"/>
    <col min="8" max="12" width="20.5" style="47" customWidth="1"/>
    <col min="13" max="16384" width="9" style="47"/>
  </cols>
  <sheetData>
    <row r="1" spans="1:12" ht="24.75" customHeight="1">
      <c r="A1" s="49" t="s">
        <v>245</v>
      </c>
      <c r="B1" s="49"/>
      <c r="C1" s="49"/>
      <c r="I1" s="337"/>
      <c r="J1" s="337"/>
      <c r="K1" s="337"/>
      <c r="L1" s="337"/>
    </row>
    <row r="2" spans="1:12" ht="24.75" customHeight="1">
      <c r="A2" s="49"/>
      <c r="B2" s="177"/>
      <c r="C2" s="177"/>
      <c r="I2" s="337"/>
      <c r="J2" s="337"/>
      <c r="K2" s="337"/>
      <c r="L2" s="337" t="s">
        <v>1</v>
      </c>
    </row>
    <row r="3" spans="1:12" ht="6.75" customHeight="1">
      <c r="B3" s="35"/>
      <c r="C3" s="35"/>
      <c r="G3" s="406"/>
    </row>
    <row r="4" spans="1:12" s="186" customFormat="1" ht="40.15" customHeight="1">
      <c r="B4" s="85"/>
      <c r="C4" s="110" t="s">
        <v>246</v>
      </c>
      <c r="D4" s="110" t="s">
        <v>3</v>
      </c>
      <c r="E4" s="110" t="s">
        <v>247</v>
      </c>
      <c r="F4" s="110" t="s">
        <v>248</v>
      </c>
      <c r="G4" s="110" t="s">
        <v>249</v>
      </c>
      <c r="H4" s="110" t="s">
        <v>250</v>
      </c>
      <c r="I4" s="545" t="s">
        <v>45</v>
      </c>
      <c r="J4" s="110" t="s">
        <v>46</v>
      </c>
      <c r="K4" s="251" t="s">
        <v>10</v>
      </c>
      <c r="L4" s="219" t="s">
        <v>11</v>
      </c>
    </row>
    <row r="5" spans="1:12" s="31" customFormat="1" ht="21" customHeight="1">
      <c r="B5" s="546" t="s">
        <v>251</v>
      </c>
      <c r="C5" s="547"/>
      <c r="D5" s="111"/>
      <c r="E5" s="111"/>
      <c r="F5" s="111"/>
      <c r="G5" s="111"/>
      <c r="H5" s="111"/>
      <c r="I5" s="548"/>
      <c r="J5" s="111"/>
      <c r="K5" s="252"/>
      <c r="L5" s="206"/>
    </row>
    <row r="6" spans="1:12" s="30" customFormat="1" ht="19.5" customHeight="1">
      <c r="B6" s="383" t="s">
        <v>252</v>
      </c>
      <c r="C6" s="123">
        <v>435671</v>
      </c>
      <c r="D6" s="123">
        <v>426082</v>
      </c>
      <c r="E6" s="123">
        <v>521937</v>
      </c>
      <c r="F6" s="123">
        <v>471570</v>
      </c>
      <c r="G6" s="123">
        <v>380195</v>
      </c>
      <c r="H6" s="123">
        <v>421629</v>
      </c>
      <c r="I6" s="549">
        <v>455728</v>
      </c>
      <c r="J6" s="123">
        <v>415694</v>
      </c>
      <c r="K6" s="253">
        <v>442706</v>
      </c>
      <c r="L6" s="306">
        <v>433584</v>
      </c>
    </row>
    <row r="7" spans="1:12" s="30" customFormat="1" ht="19.5" customHeight="1">
      <c r="B7" s="324" t="s">
        <v>253</v>
      </c>
      <c r="C7" s="124">
        <v>708982</v>
      </c>
      <c r="D7" s="124">
        <v>618086</v>
      </c>
      <c r="E7" s="124">
        <v>613513</v>
      </c>
      <c r="F7" s="124">
        <v>672658</v>
      </c>
      <c r="G7" s="124">
        <v>691492</v>
      </c>
      <c r="H7" s="124">
        <v>522397</v>
      </c>
      <c r="I7" s="550">
        <v>462233</v>
      </c>
      <c r="J7" s="124">
        <v>478880</v>
      </c>
      <c r="K7" s="254">
        <v>490708</v>
      </c>
      <c r="L7" s="307">
        <v>456455</v>
      </c>
    </row>
    <row r="8" spans="1:12" s="30" customFormat="1" ht="19.5" customHeight="1">
      <c r="B8" s="324" t="s">
        <v>254</v>
      </c>
      <c r="C8" s="124">
        <v>17705</v>
      </c>
      <c r="D8" s="124">
        <v>7150</v>
      </c>
      <c r="E8" s="124">
        <v>6471</v>
      </c>
      <c r="F8" s="124">
        <v>7251</v>
      </c>
      <c r="G8" s="124">
        <v>9180</v>
      </c>
      <c r="H8" s="124">
        <v>2123</v>
      </c>
      <c r="I8" s="550">
        <v>6131</v>
      </c>
      <c r="J8" s="124">
        <v>5437</v>
      </c>
      <c r="K8" s="254">
        <v>1297</v>
      </c>
      <c r="L8" s="307">
        <v>100</v>
      </c>
    </row>
    <row r="9" spans="1:12" s="31" customFormat="1" ht="18" customHeight="1">
      <c r="B9" s="324" t="s">
        <v>255</v>
      </c>
      <c r="C9" s="124">
        <v>239499</v>
      </c>
      <c r="D9" s="124">
        <v>194694</v>
      </c>
      <c r="E9" s="124">
        <v>214163</v>
      </c>
      <c r="F9" s="124">
        <v>315885</v>
      </c>
      <c r="G9" s="124">
        <v>422158</v>
      </c>
      <c r="H9" s="124">
        <v>382899</v>
      </c>
      <c r="I9" s="550">
        <v>248629</v>
      </c>
      <c r="J9" s="124">
        <v>243210</v>
      </c>
      <c r="K9" s="254">
        <v>270645</v>
      </c>
      <c r="L9" s="307">
        <v>292105</v>
      </c>
    </row>
    <row r="10" spans="1:12" s="30" customFormat="1" ht="19.5" customHeight="1">
      <c r="B10" s="324" t="s">
        <v>256</v>
      </c>
      <c r="C10" s="124">
        <v>188002</v>
      </c>
      <c r="D10" s="124">
        <v>41000</v>
      </c>
      <c r="E10" s="124">
        <v>44237</v>
      </c>
      <c r="F10" s="124">
        <v>23182</v>
      </c>
      <c r="G10" s="124">
        <v>11609</v>
      </c>
      <c r="H10" s="124">
        <v>9375</v>
      </c>
      <c r="I10" s="550">
        <v>7943</v>
      </c>
      <c r="J10" s="124">
        <v>8518</v>
      </c>
      <c r="K10" s="254">
        <v>5667</v>
      </c>
      <c r="L10" s="307">
        <v>2222</v>
      </c>
    </row>
    <row r="11" spans="1:12" s="30" customFormat="1" ht="19.5" customHeight="1">
      <c r="B11" s="324" t="s">
        <v>257</v>
      </c>
      <c r="C11" s="124">
        <v>13346</v>
      </c>
      <c r="D11" s="124">
        <v>7482</v>
      </c>
      <c r="E11" s="124">
        <v>8886</v>
      </c>
      <c r="F11" s="124">
        <v>8591</v>
      </c>
      <c r="G11" s="124">
        <v>19179</v>
      </c>
      <c r="H11" s="124">
        <v>15821</v>
      </c>
      <c r="I11" s="550">
        <v>13484</v>
      </c>
      <c r="J11" s="124">
        <v>15402</v>
      </c>
      <c r="K11" s="254">
        <v>4577</v>
      </c>
      <c r="L11" s="307">
        <v>4132</v>
      </c>
    </row>
    <row r="12" spans="1:12" s="30" customFormat="1" ht="18" customHeight="1">
      <c r="B12" s="324" t="s">
        <v>258</v>
      </c>
      <c r="C12" s="124">
        <v>171637</v>
      </c>
      <c r="D12" s="124">
        <v>139590</v>
      </c>
      <c r="E12" s="124">
        <v>116416</v>
      </c>
      <c r="F12" s="124">
        <v>130636</v>
      </c>
      <c r="G12" s="124">
        <v>156000</v>
      </c>
      <c r="H12" s="124">
        <v>129237</v>
      </c>
      <c r="I12" s="550">
        <v>100216</v>
      </c>
      <c r="J12" s="124">
        <v>106832</v>
      </c>
      <c r="K12" s="254">
        <v>88132</v>
      </c>
      <c r="L12" s="307">
        <v>79120</v>
      </c>
    </row>
    <row r="13" spans="1:12" s="30" customFormat="1" ht="18" customHeight="1">
      <c r="B13" s="551" t="s">
        <v>259</v>
      </c>
      <c r="C13" s="125">
        <v>-39926</v>
      </c>
      <c r="D13" s="125">
        <v>-10957</v>
      </c>
      <c r="E13" s="125">
        <v>-15172</v>
      </c>
      <c r="F13" s="125">
        <v>-14695</v>
      </c>
      <c r="G13" s="125">
        <v>-13869</v>
      </c>
      <c r="H13" s="125">
        <v>-10312</v>
      </c>
      <c r="I13" s="552">
        <v>-9089</v>
      </c>
      <c r="J13" s="125">
        <v>-7347</v>
      </c>
      <c r="K13" s="255">
        <v>-5583</v>
      </c>
      <c r="L13" s="308">
        <v>-3449</v>
      </c>
    </row>
    <row r="14" spans="1:12" s="38" customFormat="1" ht="21" customHeight="1">
      <c r="B14" s="553" t="s">
        <v>260</v>
      </c>
      <c r="C14" s="126">
        <v>1734918</v>
      </c>
      <c r="D14" s="126">
        <v>1423129</v>
      </c>
      <c r="E14" s="126">
        <v>1510454</v>
      </c>
      <c r="F14" s="126">
        <v>1615081</v>
      </c>
      <c r="G14" s="126">
        <v>1675946</v>
      </c>
      <c r="H14" s="126">
        <v>1473172</v>
      </c>
      <c r="I14" s="554">
        <v>1285277</v>
      </c>
      <c r="J14" s="126">
        <v>1266629</v>
      </c>
      <c r="K14" s="256">
        <v>1298151</v>
      </c>
      <c r="L14" s="309">
        <v>1264271</v>
      </c>
    </row>
    <row r="15" spans="1:12" s="38" customFormat="1" ht="21" customHeight="1">
      <c r="B15" s="546" t="s">
        <v>261</v>
      </c>
      <c r="C15" s="127">
        <v>493163</v>
      </c>
      <c r="D15" s="127">
        <v>246652</v>
      </c>
      <c r="E15" s="127">
        <v>246665</v>
      </c>
      <c r="F15" s="127">
        <v>229966</v>
      </c>
      <c r="G15" s="127">
        <v>232018</v>
      </c>
      <c r="H15" s="127">
        <v>209720</v>
      </c>
      <c r="I15" s="179">
        <v>222665</v>
      </c>
      <c r="J15" s="127">
        <v>215774</v>
      </c>
      <c r="K15" s="257">
        <v>233260</v>
      </c>
      <c r="L15" s="310">
        <v>228332</v>
      </c>
    </row>
    <row r="16" spans="1:12" s="31" customFormat="1" ht="21" customHeight="1">
      <c r="B16" s="546" t="s">
        <v>262</v>
      </c>
      <c r="C16" s="127">
        <v>66228</v>
      </c>
      <c r="D16" s="127">
        <v>103850</v>
      </c>
      <c r="E16" s="127">
        <v>100131</v>
      </c>
      <c r="F16" s="127">
        <v>99127</v>
      </c>
      <c r="G16" s="127">
        <v>133343</v>
      </c>
      <c r="H16" s="127">
        <v>114855</v>
      </c>
      <c r="I16" s="179">
        <v>114445</v>
      </c>
      <c r="J16" s="127">
        <v>132595</v>
      </c>
      <c r="K16" s="257">
        <v>124497</v>
      </c>
      <c r="L16" s="310">
        <v>126114</v>
      </c>
    </row>
    <row r="17" spans="2:15" s="30" customFormat="1" ht="18.75" customHeight="1">
      <c r="B17" s="555" t="s">
        <v>263</v>
      </c>
      <c r="C17" s="118">
        <v>41375</v>
      </c>
      <c r="D17" s="118">
        <v>79989</v>
      </c>
      <c r="E17" s="118">
        <v>76897</v>
      </c>
      <c r="F17" s="118">
        <v>69925</v>
      </c>
      <c r="G17" s="118">
        <v>65466</v>
      </c>
      <c r="H17" s="118">
        <v>60685</v>
      </c>
      <c r="I17" s="348">
        <v>54305</v>
      </c>
      <c r="J17" s="118">
        <v>51474</v>
      </c>
      <c r="K17" s="250">
        <v>44612</v>
      </c>
      <c r="L17" s="205">
        <v>39865</v>
      </c>
    </row>
    <row r="18" spans="2:15" s="30" customFormat="1" ht="18.75" customHeight="1">
      <c r="B18" s="555" t="s">
        <v>258</v>
      </c>
      <c r="C18" s="118">
        <v>24852</v>
      </c>
      <c r="D18" s="118">
        <v>23860</v>
      </c>
      <c r="E18" s="118">
        <v>23233</v>
      </c>
      <c r="F18" s="118">
        <v>29202</v>
      </c>
      <c r="G18" s="118">
        <v>67876</v>
      </c>
      <c r="H18" s="118">
        <v>54170</v>
      </c>
      <c r="I18" s="348">
        <v>60139</v>
      </c>
      <c r="J18" s="118">
        <v>81120</v>
      </c>
      <c r="K18" s="250">
        <v>79884</v>
      </c>
      <c r="L18" s="205">
        <v>86248</v>
      </c>
    </row>
    <row r="19" spans="2:15" s="30" customFormat="1" ht="18.75" customHeight="1">
      <c r="B19" s="546" t="s">
        <v>264</v>
      </c>
      <c r="C19" s="127">
        <v>781335</v>
      </c>
      <c r="D19" s="127">
        <v>673924</v>
      </c>
      <c r="E19" s="127">
        <v>663403</v>
      </c>
      <c r="F19" s="127">
        <v>671857</v>
      </c>
      <c r="G19" s="127">
        <v>625514</v>
      </c>
      <c r="H19" s="127">
        <v>513798</v>
      </c>
      <c r="I19" s="179">
        <v>538093</v>
      </c>
      <c r="J19" s="127">
        <v>501678</v>
      </c>
      <c r="K19" s="257">
        <v>464419</v>
      </c>
      <c r="L19" s="556">
        <v>467500</v>
      </c>
      <c r="N19" s="179"/>
    </row>
    <row r="20" spans="2:15" s="30" customFormat="1" ht="18.75" customHeight="1">
      <c r="B20" s="557" t="s">
        <v>265</v>
      </c>
      <c r="C20" s="128">
        <v>410531</v>
      </c>
      <c r="D20" s="128">
        <v>409307</v>
      </c>
      <c r="E20" s="128">
        <v>488291</v>
      </c>
      <c r="F20" s="128">
        <v>518615</v>
      </c>
      <c r="G20" s="128">
        <v>480993</v>
      </c>
      <c r="H20" s="128">
        <v>351466</v>
      </c>
      <c r="I20" s="346">
        <v>327869</v>
      </c>
      <c r="J20" s="128">
        <v>333050</v>
      </c>
      <c r="K20" s="249">
        <v>313897</v>
      </c>
      <c r="L20" s="311">
        <v>338744</v>
      </c>
      <c r="N20" s="180"/>
    </row>
    <row r="21" spans="2:15" s="30" customFormat="1" ht="18.75" customHeight="1">
      <c r="B21" s="555" t="s">
        <v>266</v>
      </c>
      <c r="C21" s="118">
        <v>182093</v>
      </c>
      <c r="D21" s="118">
        <v>102142</v>
      </c>
      <c r="E21" s="118">
        <v>38867</v>
      </c>
      <c r="F21" s="118">
        <v>39304</v>
      </c>
      <c r="G21" s="118">
        <v>36961</v>
      </c>
      <c r="H21" s="118">
        <v>27908</v>
      </c>
      <c r="I21" s="348">
        <v>25113</v>
      </c>
      <c r="J21" s="118">
        <v>13370</v>
      </c>
      <c r="K21" s="250">
        <v>22415</v>
      </c>
      <c r="L21" s="311">
        <v>31311</v>
      </c>
      <c r="N21" s="180"/>
    </row>
    <row r="22" spans="2:15" s="30" customFormat="1" ht="18.75" customHeight="1">
      <c r="B22" s="555" t="s">
        <v>267</v>
      </c>
      <c r="C22" s="118" t="s">
        <v>22</v>
      </c>
      <c r="D22" s="118">
        <v>286934</v>
      </c>
      <c r="E22" s="118">
        <v>176527</v>
      </c>
      <c r="F22" s="118">
        <v>162305</v>
      </c>
      <c r="G22" s="118">
        <v>109440</v>
      </c>
      <c r="H22" s="118">
        <v>92378</v>
      </c>
      <c r="I22" s="348">
        <v>88358</v>
      </c>
      <c r="J22" s="118">
        <v>79971</v>
      </c>
      <c r="K22" s="250">
        <v>68164</v>
      </c>
      <c r="L22" s="205">
        <v>59670</v>
      </c>
      <c r="N22" s="180"/>
    </row>
    <row r="23" spans="2:15" s="30" customFormat="1" ht="18.75" customHeight="1">
      <c r="B23" s="555" t="s">
        <v>257</v>
      </c>
      <c r="C23" s="118">
        <v>97507</v>
      </c>
      <c r="D23" s="118">
        <v>58051</v>
      </c>
      <c r="E23" s="118">
        <v>23880</v>
      </c>
      <c r="F23" s="118">
        <v>19754</v>
      </c>
      <c r="G23" s="118">
        <v>31053</v>
      </c>
      <c r="H23" s="118">
        <v>64137</v>
      </c>
      <c r="I23" s="348">
        <v>61432</v>
      </c>
      <c r="J23" s="118">
        <v>52881</v>
      </c>
      <c r="K23" s="250">
        <v>22442</v>
      </c>
      <c r="L23" s="205">
        <v>13710</v>
      </c>
      <c r="N23" s="180"/>
    </row>
    <row r="24" spans="2:15" s="30" customFormat="1" ht="18.75" customHeight="1">
      <c r="B24" s="555" t="s">
        <v>268</v>
      </c>
      <c r="C24" s="118" t="s">
        <v>22</v>
      </c>
      <c r="D24" s="118" t="s">
        <v>22</v>
      </c>
      <c r="E24" s="118" t="s">
        <v>22</v>
      </c>
      <c r="F24" s="118" t="s">
        <v>22</v>
      </c>
      <c r="G24" s="118" t="s">
        <v>22</v>
      </c>
      <c r="H24" s="118" t="s">
        <v>22</v>
      </c>
      <c r="I24" s="348">
        <v>53261</v>
      </c>
      <c r="J24" s="118">
        <v>33993</v>
      </c>
      <c r="K24" s="250">
        <v>31934</v>
      </c>
      <c r="L24" s="205">
        <v>26608</v>
      </c>
      <c r="N24" s="180"/>
    </row>
    <row r="25" spans="2:15" s="30" customFormat="1" ht="18.75" customHeight="1">
      <c r="B25" s="555" t="s">
        <v>258</v>
      </c>
      <c r="C25" s="118">
        <v>234988</v>
      </c>
      <c r="D25" s="118">
        <v>54820</v>
      </c>
      <c r="E25" s="118">
        <v>58793</v>
      </c>
      <c r="F25" s="118">
        <v>49916</v>
      </c>
      <c r="G25" s="118">
        <v>44400</v>
      </c>
      <c r="H25" s="118">
        <v>39435</v>
      </c>
      <c r="I25" s="348">
        <v>39264</v>
      </c>
      <c r="J25" s="118">
        <v>48168</v>
      </c>
      <c r="K25" s="250">
        <v>52788</v>
      </c>
      <c r="L25" s="205">
        <v>43830</v>
      </c>
      <c r="N25" s="180"/>
    </row>
    <row r="26" spans="2:15" s="30" customFormat="1" ht="18.75" customHeight="1">
      <c r="B26" s="558" t="s">
        <v>259</v>
      </c>
      <c r="C26" s="129">
        <v>-143786</v>
      </c>
      <c r="D26" s="129">
        <v>-237332</v>
      </c>
      <c r="E26" s="129">
        <v>-122956</v>
      </c>
      <c r="F26" s="129">
        <v>-118039</v>
      </c>
      <c r="G26" s="129">
        <v>-77335</v>
      </c>
      <c r="H26" s="129">
        <v>-61526</v>
      </c>
      <c r="I26" s="559">
        <v>-57207</v>
      </c>
      <c r="J26" s="129">
        <v>-59758</v>
      </c>
      <c r="K26" s="258">
        <v>-47223</v>
      </c>
      <c r="L26" s="205">
        <v>-46375</v>
      </c>
      <c r="N26" s="180"/>
    </row>
    <row r="27" spans="2:15" s="38" customFormat="1" ht="21" customHeight="1">
      <c r="B27" s="560" t="s">
        <v>269</v>
      </c>
      <c r="C27" s="126">
        <v>1340726</v>
      </c>
      <c r="D27" s="126">
        <v>1024427</v>
      </c>
      <c r="E27" s="126">
        <v>1010200</v>
      </c>
      <c r="F27" s="126">
        <v>1000951</v>
      </c>
      <c r="G27" s="126">
        <v>990875</v>
      </c>
      <c r="H27" s="126">
        <v>838375</v>
      </c>
      <c r="I27" s="554">
        <v>875204</v>
      </c>
      <c r="J27" s="126">
        <v>850049</v>
      </c>
      <c r="K27" s="256">
        <v>822177</v>
      </c>
      <c r="L27" s="309">
        <v>821947</v>
      </c>
      <c r="N27" s="179"/>
    </row>
    <row r="28" spans="2:15" s="30" customFormat="1" ht="18.75" customHeight="1">
      <c r="B28" s="561" t="s">
        <v>270</v>
      </c>
      <c r="C28" s="130">
        <v>1377</v>
      </c>
      <c r="D28" s="130">
        <v>921</v>
      </c>
      <c r="E28" s="130">
        <v>1024</v>
      </c>
      <c r="F28" s="130">
        <v>3475</v>
      </c>
      <c r="G28" s="130">
        <v>2529</v>
      </c>
      <c r="H28" s="130">
        <v>1410</v>
      </c>
      <c r="I28" s="178">
        <v>436</v>
      </c>
      <c r="J28" s="130">
        <v>281</v>
      </c>
      <c r="K28" s="259">
        <v>266</v>
      </c>
      <c r="L28" s="313">
        <v>190</v>
      </c>
      <c r="N28" s="178"/>
    </row>
    <row r="29" spans="2:15" s="38" customFormat="1" ht="21" customHeight="1" thickBot="1">
      <c r="B29" s="562" t="s">
        <v>271</v>
      </c>
      <c r="C29" s="131">
        <v>3077022</v>
      </c>
      <c r="D29" s="131">
        <v>2448478</v>
      </c>
      <c r="E29" s="131">
        <v>2521679</v>
      </c>
      <c r="F29" s="131">
        <v>2619507</v>
      </c>
      <c r="G29" s="131">
        <v>2669352</v>
      </c>
      <c r="H29" s="131">
        <v>2312958</v>
      </c>
      <c r="I29" s="563">
        <v>2160918</v>
      </c>
      <c r="J29" s="131">
        <v>2116960</v>
      </c>
      <c r="K29" s="260">
        <v>2120596</v>
      </c>
      <c r="L29" s="312">
        <v>2086410</v>
      </c>
      <c r="N29" s="179"/>
    </row>
    <row r="30" spans="2:15" s="30" customFormat="1" ht="21" customHeight="1" thickTop="1">
      <c r="B30" s="546" t="s">
        <v>272</v>
      </c>
      <c r="C30" s="130"/>
      <c r="D30" s="130"/>
      <c r="E30" s="130"/>
      <c r="F30" s="130"/>
      <c r="G30" s="130"/>
      <c r="H30" s="130"/>
      <c r="I30" s="178"/>
      <c r="J30" s="130"/>
      <c r="K30" s="259"/>
      <c r="L30" s="313"/>
    </row>
    <row r="31" spans="2:15" s="30" customFormat="1" ht="18.75" customHeight="1">
      <c r="B31" s="383" t="s">
        <v>273</v>
      </c>
      <c r="C31" s="123">
        <v>479264</v>
      </c>
      <c r="D31" s="123">
        <v>472513</v>
      </c>
      <c r="E31" s="123">
        <v>451438</v>
      </c>
      <c r="F31" s="123">
        <v>531508</v>
      </c>
      <c r="G31" s="123">
        <v>578995</v>
      </c>
      <c r="H31" s="123">
        <v>418811</v>
      </c>
      <c r="I31" s="549">
        <v>377468</v>
      </c>
      <c r="J31" s="123">
        <v>414984</v>
      </c>
      <c r="K31" s="253">
        <v>461799</v>
      </c>
      <c r="L31" s="306">
        <v>436696</v>
      </c>
    </row>
    <row r="32" spans="2:15" s="30" customFormat="1" ht="18.75" customHeight="1">
      <c r="B32" s="324" t="s">
        <v>274</v>
      </c>
      <c r="C32" s="124">
        <v>1320861</v>
      </c>
      <c r="D32" s="124">
        <v>933100</v>
      </c>
      <c r="E32" s="124">
        <v>775555</v>
      </c>
      <c r="F32" s="124">
        <v>501055</v>
      </c>
      <c r="G32" s="124">
        <v>497208</v>
      </c>
      <c r="H32" s="124">
        <v>351841</v>
      </c>
      <c r="I32" s="550">
        <v>256652</v>
      </c>
      <c r="J32" s="124">
        <v>247656</v>
      </c>
      <c r="K32" s="254">
        <v>282524</v>
      </c>
      <c r="L32" s="307">
        <v>242267</v>
      </c>
      <c r="O32" s="178"/>
    </row>
    <row r="33" spans="2:15" s="31" customFormat="1" ht="19.5" customHeight="1">
      <c r="B33" s="324" t="s">
        <v>275</v>
      </c>
      <c r="C33" s="124">
        <v>141200</v>
      </c>
      <c r="D33" s="124">
        <v>139200</v>
      </c>
      <c r="E33" s="124">
        <v>29200</v>
      </c>
      <c r="F33" s="124">
        <v>10000</v>
      </c>
      <c r="G33" s="124">
        <v>25000</v>
      </c>
      <c r="H33" s="124">
        <v>35000</v>
      </c>
      <c r="I33" s="550">
        <v>10000</v>
      </c>
      <c r="J33" s="124">
        <v>2000</v>
      </c>
      <c r="K33" s="254">
        <v>2000</v>
      </c>
      <c r="L33" s="307">
        <v>2000</v>
      </c>
      <c r="O33" s="178"/>
    </row>
    <row r="34" spans="2:15" s="30" customFormat="1" ht="19.5" customHeight="1">
      <c r="B34" s="324" t="s">
        <v>276</v>
      </c>
      <c r="C34" s="124">
        <v>38858</v>
      </c>
      <c r="D34" s="124">
        <v>43050</v>
      </c>
      <c r="E34" s="124">
        <v>9358</v>
      </c>
      <c r="F34" s="124">
        <v>896</v>
      </c>
      <c r="G34" s="124">
        <v>75100</v>
      </c>
      <c r="H34" s="124">
        <v>42136</v>
      </c>
      <c r="I34" s="550">
        <v>40120</v>
      </c>
      <c r="J34" s="124">
        <v>60000</v>
      </c>
      <c r="K34" s="254">
        <v>35000</v>
      </c>
      <c r="L34" s="307">
        <v>30000</v>
      </c>
      <c r="O34" s="178"/>
    </row>
    <row r="35" spans="2:15" s="30" customFormat="1" ht="18.75" customHeight="1">
      <c r="B35" s="324" t="s">
        <v>277</v>
      </c>
      <c r="C35" s="124">
        <v>7788</v>
      </c>
      <c r="D35" s="124">
        <v>7644</v>
      </c>
      <c r="E35" s="124">
        <v>7774</v>
      </c>
      <c r="F35" s="124">
        <v>8811</v>
      </c>
      <c r="G35" s="124">
        <v>8246</v>
      </c>
      <c r="H35" s="124">
        <v>7230</v>
      </c>
      <c r="I35" s="550">
        <v>5949</v>
      </c>
      <c r="J35" s="124">
        <v>6591</v>
      </c>
      <c r="K35" s="254">
        <v>8850</v>
      </c>
      <c r="L35" s="307">
        <v>5407</v>
      </c>
      <c r="O35" s="178"/>
    </row>
    <row r="36" spans="2:15" s="30" customFormat="1" ht="18.75" customHeight="1">
      <c r="B36" s="324" t="s">
        <v>278</v>
      </c>
      <c r="C36" s="124">
        <v>257</v>
      </c>
      <c r="D36" s="124">
        <v>422</v>
      </c>
      <c r="E36" s="124">
        <v>41</v>
      </c>
      <c r="F36" s="124">
        <v>34</v>
      </c>
      <c r="G36" s="124">
        <v>53</v>
      </c>
      <c r="H36" s="124">
        <v>597</v>
      </c>
      <c r="I36" s="550">
        <v>44</v>
      </c>
      <c r="J36" s="124">
        <v>146</v>
      </c>
      <c r="K36" s="254">
        <v>87</v>
      </c>
      <c r="L36" s="307">
        <v>245</v>
      </c>
      <c r="O36" s="178"/>
    </row>
    <row r="37" spans="2:15" s="30" customFormat="1" ht="18.75" customHeight="1">
      <c r="B37" s="324" t="s">
        <v>279</v>
      </c>
      <c r="C37" s="124">
        <v>3108</v>
      </c>
      <c r="D37" s="124">
        <v>4234</v>
      </c>
      <c r="E37" s="124">
        <v>5148</v>
      </c>
      <c r="F37" s="124">
        <v>7412</v>
      </c>
      <c r="G37" s="124">
        <v>7686</v>
      </c>
      <c r="H37" s="124">
        <v>5503</v>
      </c>
      <c r="I37" s="550">
        <v>5497</v>
      </c>
      <c r="J37" s="124">
        <v>5845</v>
      </c>
      <c r="K37" s="254">
        <v>6254</v>
      </c>
      <c r="L37" s="307">
        <v>6154</v>
      </c>
      <c r="O37" s="178"/>
    </row>
    <row r="38" spans="2:15" s="30" customFormat="1" ht="18.75" customHeight="1">
      <c r="B38" s="551" t="s">
        <v>25</v>
      </c>
      <c r="C38" s="125">
        <v>220979</v>
      </c>
      <c r="D38" s="125">
        <v>154515</v>
      </c>
      <c r="E38" s="125">
        <v>138198</v>
      </c>
      <c r="F38" s="125">
        <v>159778</v>
      </c>
      <c r="G38" s="125">
        <v>191161</v>
      </c>
      <c r="H38" s="125">
        <v>178734</v>
      </c>
      <c r="I38" s="552">
        <v>145801</v>
      </c>
      <c r="J38" s="125">
        <v>153321</v>
      </c>
      <c r="K38" s="255">
        <v>150906</v>
      </c>
      <c r="L38" s="308">
        <v>136238</v>
      </c>
      <c r="O38" s="178"/>
    </row>
    <row r="39" spans="2:15" s="38" customFormat="1" ht="21" customHeight="1">
      <c r="B39" s="553" t="s">
        <v>280</v>
      </c>
      <c r="C39" s="126">
        <v>2212318</v>
      </c>
      <c r="D39" s="126">
        <v>1754681</v>
      </c>
      <c r="E39" s="126">
        <v>1416716</v>
      </c>
      <c r="F39" s="126">
        <v>1219497</v>
      </c>
      <c r="G39" s="126">
        <v>1383451</v>
      </c>
      <c r="H39" s="126">
        <v>1039857</v>
      </c>
      <c r="I39" s="554">
        <v>841533</v>
      </c>
      <c r="J39" s="126">
        <v>890544</v>
      </c>
      <c r="K39" s="256">
        <v>947422</v>
      </c>
      <c r="L39" s="309">
        <v>859010</v>
      </c>
      <c r="O39" s="178"/>
    </row>
    <row r="40" spans="2:15" s="38" customFormat="1" ht="21" customHeight="1">
      <c r="B40" s="564" t="s">
        <v>281</v>
      </c>
      <c r="C40" s="132"/>
      <c r="D40" s="132"/>
      <c r="E40" s="132"/>
      <c r="F40" s="132"/>
      <c r="G40" s="132"/>
      <c r="H40" s="132"/>
      <c r="I40" s="565"/>
      <c r="J40" s="132"/>
      <c r="K40" s="261"/>
      <c r="L40" s="314"/>
      <c r="O40" s="179"/>
    </row>
    <row r="41" spans="2:15" s="38" customFormat="1" ht="21" customHeight="1">
      <c r="B41" s="383" t="s">
        <v>282</v>
      </c>
      <c r="C41" s="123">
        <v>61167</v>
      </c>
      <c r="D41" s="123">
        <v>16048</v>
      </c>
      <c r="E41" s="123">
        <v>99036</v>
      </c>
      <c r="F41" s="123">
        <v>245540</v>
      </c>
      <c r="G41" s="123">
        <v>141496</v>
      </c>
      <c r="H41" s="123">
        <v>155120</v>
      </c>
      <c r="I41" s="549">
        <v>123647</v>
      </c>
      <c r="J41" s="123">
        <v>82719</v>
      </c>
      <c r="K41" s="253">
        <v>80000</v>
      </c>
      <c r="L41" s="306">
        <v>60000</v>
      </c>
      <c r="O41" s="179"/>
    </row>
    <row r="42" spans="2:15" s="38" customFormat="1" ht="21" customHeight="1">
      <c r="B42" s="324" t="s">
        <v>283</v>
      </c>
      <c r="C42" s="124">
        <v>430640</v>
      </c>
      <c r="D42" s="124">
        <v>296927</v>
      </c>
      <c r="E42" s="124">
        <v>473109</v>
      </c>
      <c r="F42" s="124">
        <v>560187</v>
      </c>
      <c r="G42" s="124">
        <v>560281</v>
      </c>
      <c r="H42" s="124">
        <v>702861</v>
      </c>
      <c r="I42" s="550">
        <v>763098</v>
      </c>
      <c r="J42" s="124">
        <v>723926</v>
      </c>
      <c r="K42" s="254">
        <v>691018</v>
      </c>
      <c r="L42" s="307">
        <v>715478</v>
      </c>
      <c r="O42" s="178"/>
    </row>
    <row r="43" spans="2:15" s="38" customFormat="1" ht="21" customHeight="1">
      <c r="B43" s="324" t="s">
        <v>278</v>
      </c>
      <c r="C43" s="124">
        <v>10463</v>
      </c>
      <c r="D43" s="124">
        <v>7544</v>
      </c>
      <c r="E43" s="124">
        <v>13553</v>
      </c>
      <c r="F43" s="124">
        <v>13078</v>
      </c>
      <c r="G43" s="124">
        <v>16685</v>
      </c>
      <c r="H43" s="124">
        <v>15528</v>
      </c>
      <c r="I43" s="550">
        <v>14743</v>
      </c>
      <c r="J43" s="124">
        <v>19009</v>
      </c>
      <c r="K43" s="254">
        <v>20596</v>
      </c>
      <c r="L43" s="307">
        <v>19509</v>
      </c>
      <c r="O43" s="178"/>
    </row>
    <row r="44" spans="2:15" s="38" customFormat="1" ht="21" customHeight="1">
      <c r="B44" s="324" t="s">
        <v>284</v>
      </c>
      <c r="C44" s="188" t="s">
        <v>22</v>
      </c>
      <c r="D44" s="188" t="s">
        <v>22</v>
      </c>
      <c r="E44" s="124">
        <v>445</v>
      </c>
      <c r="F44" s="124">
        <v>1238</v>
      </c>
      <c r="G44" s="124">
        <v>1193</v>
      </c>
      <c r="H44" s="124">
        <v>1045</v>
      </c>
      <c r="I44" s="550">
        <v>944</v>
      </c>
      <c r="J44" s="124">
        <v>774</v>
      </c>
      <c r="K44" s="254">
        <v>696</v>
      </c>
      <c r="L44" s="205" t="s">
        <v>22</v>
      </c>
      <c r="O44" s="178"/>
    </row>
    <row r="45" spans="2:15" s="38" customFormat="1" ht="21" customHeight="1">
      <c r="B45" s="324" t="s">
        <v>285</v>
      </c>
      <c r="C45" s="124">
        <v>7928</v>
      </c>
      <c r="D45" s="124">
        <v>29046</v>
      </c>
      <c r="E45" s="124">
        <v>25558</v>
      </c>
      <c r="F45" s="124">
        <v>22526</v>
      </c>
      <c r="G45" s="124">
        <v>19410</v>
      </c>
      <c r="H45" s="124">
        <v>16174</v>
      </c>
      <c r="I45" s="550">
        <v>13280</v>
      </c>
      <c r="J45" s="124">
        <v>13136</v>
      </c>
      <c r="K45" s="254">
        <v>14232</v>
      </c>
      <c r="L45" s="307">
        <v>14998</v>
      </c>
      <c r="O45" s="178"/>
    </row>
    <row r="46" spans="2:15" s="38" customFormat="1" ht="21" customHeight="1">
      <c r="B46" s="324" t="s">
        <v>286</v>
      </c>
      <c r="C46" s="188" t="s">
        <v>22</v>
      </c>
      <c r="D46" s="188" t="s">
        <v>22</v>
      </c>
      <c r="E46" s="188" t="s">
        <v>22</v>
      </c>
      <c r="F46" s="124">
        <v>1394</v>
      </c>
      <c r="G46" s="124">
        <v>958</v>
      </c>
      <c r="H46" s="124">
        <v>872</v>
      </c>
      <c r="I46" s="550">
        <v>931</v>
      </c>
      <c r="J46" s="124">
        <v>833</v>
      </c>
      <c r="K46" s="254">
        <v>648</v>
      </c>
      <c r="L46" s="307">
        <v>630</v>
      </c>
      <c r="O46" s="178"/>
    </row>
    <row r="47" spans="2:15" s="38" customFormat="1" ht="21" customHeight="1">
      <c r="B47" s="551" t="s">
        <v>258</v>
      </c>
      <c r="C47" s="125">
        <v>26259</v>
      </c>
      <c r="D47" s="125">
        <v>30639</v>
      </c>
      <c r="E47" s="125">
        <v>29185</v>
      </c>
      <c r="F47" s="125">
        <v>24409</v>
      </c>
      <c r="G47" s="125">
        <v>25548</v>
      </c>
      <c r="H47" s="125">
        <v>25994</v>
      </c>
      <c r="I47" s="552">
        <v>25336</v>
      </c>
      <c r="J47" s="125">
        <v>30505</v>
      </c>
      <c r="K47" s="255">
        <v>35509</v>
      </c>
      <c r="L47" s="308">
        <v>34244</v>
      </c>
      <c r="O47" s="178"/>
    </row>
    <row r="48" spans="2:15" s="38" customFormat="1" ht="21" customHeight="1">
      <c r="B48" s="553" t="s">
        <v>287</v>
      </c>
      <c r="C48" s="126">
        <v>536459</v>
      </c>
      <c r="D48" s="126">
        <v>380206</v>
      </c>
      <c r="E48" s="126">
        <v>640887</v>
      </c>
      <c r="F48" s="126">
        <v>868374</v>
      </c>
      <c r="G48" s="126">
        <v>765572</v>
      </c>
      <c r="H48" s="126">
        <v>917597</v>
      </c>
      <c r="I48" s="554">
        <v>941981</v>
      </c>
      <c r="J48" s="126">
        <v>870905</v>
      </c>
      <c r="K48" s="256">
        <v>842702</v>
      </c>
      <c r="L48" s="309">
        <v>844862</v>
      </c>
      <c r="O48" s="178"/>
    </row>
    <row r="49" spans="2:15" s="38" customFormat="1" ht="21" customHeight="1" thickBot="1">
      <c r="B49" s="562" t="s">
        <v>288</v>
      </c>
      <c r="C49" s="131">
        <v>2748778</v>
      </c>
      <c r="D49" s="131">
        <v>2134887</v>
      </c>
      <c r="E49" s="131">
        <v>2057603</v>
      </c>
      <c r="F49" s="131">
        <v>2087872</v>
      </c>
      <c r="G49" s="131">
        <v>2149024</v>
      </c>
      <c r="H49" s="131">
        <v>1957454</v>
      </c>
      <c r="I49" s="563">
        <v>1783514</v>
      </c>
      <c r="J49" s="131">
        <v>1761449</v>
      </c>
      <c r="K49" s="260">
        <v>1790125</v>
      </c>
      <c r="L49" s="312">
        <v>1703872</v>
      </c>
      <c r="O49" s="179"/>
    </row>
    <row r="50" spans="2:15" s="41" customFormat="1" ht="21" customHeight="1" thickTop="1">
      <c r="B50" s="546" t="s">
        <v>289</v>
      </c>
      <c r="C50" s="132">
        <v>392391</v>
      </c>
      <c r="D50" s="132">
        <v>331674</v>
      </c>
      <c r="E50" s="132">
        <v>389677</v>
      </c>
      <c r="F50" s="132">
        <v>428464</v>
      </c>
      <c r="G50" s="132">
        <v>451619</v>
      </c>
      <c r="H50" s="132">
        <v>454491</v>
      </c>
      <c r="I50" s="565">
        <v>458819</v>
      </c>
      <c r="J50" s="132">
        <v>471688</v>
      </c>
      <c r="K50" s="261">
        <v>464026</v>
      </c>
      <c r="L50" s="314">
        <v>470808</v>
      </c>
      <c r="O50" s="179"/>
    </row>
    <row r="51" spans="2:15" s="30" customFormat="1" ht="18.75" customHeight="1">
      <c r="B51" s="383" t="s">
        <v>290</v>
      </c>
      <c r="C51" s="128">
        <v>150606</v>
      </c>
      <c r="D51" s="128">
        <v>336122</v>
      </c>
      <c r="E51" s="128">
        <v>130549</v>
      </c>
      <c r="F51" s="128">
        <v>122790</v>
      </c>
      <c r="G51" s="128">
        <v>160339</v>
      </c>
      <c r="H51" s="128">
        <v>160339</v>
      </c>
      <c r="I51" s="346">
        <v>160339</v>
      </c>
      <c r="J51" s="128">
        <v>160339</v>
      </c>
      <c r="K51" s="249">
        <v>160339</v>
      </c>
      <c r="L51" s="311">
        <v>160339</v>
      </c>
      <c r="O51" s="179"/>
    </row>
    <row r="52" spans="2:15" s="30" customFormat="1" ht="18.75" customHeight="1">
      <c r="B52" s="324" t="s">
        <v>291</v>
      </c>
      <c r="C52" s="118">
        <v>346619</v>
      </c>
      <c r="D52" s="118">
        <v>487686</v>
      </c>
      <c r="E52" s="118">
        <v>166754</v>
      </c>
      <c r="F52" s="118">
        <v>158593</v>
      </c>
      <c r="G52" s="118">
        <v>152160</v>
      </c>
      <c r="H52" s="118">
        <v>152160</v>
      </c>
      <c r="I52" s="348">
        <v>152160</v>
      </c>
      <c r="J52" s="118">
        <v>152160</v>
      </c>
      <c r="K52" s="250">
        <v>152160</v>
      </c>
      <c r="L52" s="205">
        <v>152160</v>
      </c>
      <c r="O52" s="180"/>
    </row>
    <row r="53" spans="2:15" s="31" customFormat="1" ht="18.75" customHeight="1">
      <c r="B53" s="324" t="s">
        <v>292</v>
      </c>
      <c r="C53" s="118">
        <v>-104802</v>
      </c>
      <c r="D53" s="118">
        <v>-492048</v>
      </c>
      <c r="E53" s="118">
        <v>92487</v>
      </c>
      <c r="F53" s="118">
        <v>147206</v>
      </c>
      <c r="G53" s="118">
        <v>139264</v>
      </c>
      <c r="H53" s="118">
        <v>142157</v>
      </c>
      <c r="I53" s="348">
        <v>146489</v>
      </c>
      <c r="J53" s="118">
        <v>159358</v>
      </c>
      <c r="K53" s="250">
        <v>151706</v>
      </c>
      <c r="L53" s="205">
        <v>158488</v>
      </c>
      <c r="O53" s="180"/>
    </row>
    <row r="54" spans="2:15" s="30" customFormat="1" ht="18.75" customHeight="1">
      <c r="B54" s="324" t="s">
        <v>293</v>
      </c>
      <c r="C54" s="188">
        <v>-32</v>
      </c>
      <c r="D54" s="188">
        <v>-86</v>
      </c>
      <c r="E54" s="118">
        <v>-113</v>
      </c>
      <c r="F54" s="118">
        <v>-126</v>
      </c>
      <c r="G54" s="118">
        <v>-145</v>
      </c>
      <c r="H54" s="118">
        <v>-166</v>
      </c>
      <c r="I54" s="348">
        <v>-169</v>
      </c>
      <c r="J54" s="118">
        <v>-170</v>
      </c>
      <c r="K54" s="250">
        <v>-179</v>
      </c>
      <c r="L54" s="205">
        <v>-179</v>
      </c>
      <c r="O54" s="180"/>
    </row>
    <row r="55" spans="2:15" s="30" customFormat="1" ht="18.75" customHeight="1">
      <c r="B55" s="546" t="s">
        <v>294</v>
      </c>
      <c r="C55" s="566">
        <v>-76156</v>
      </c>
      <c r="D55" s="566">
        <v>-51433</v>
      </c>
      <c r="E55" s="127">
        <v>37273</v>
      </c>
      <c r="F55" s="127">
        <v>60122</v>
      </c>
      <c r="G55" s="127">
        <v>24412</v>
      </c>
      <c r="H55" s="127">
        <v>-135500</v>
      </c>
      <c r="I55" s="179">
        <v>-106402</v>
      </c>
      <c r="J55" s="127">
        <v>-141659</v>
      </c>
      <c r="K55" s="257">
        <v>-158121</v>
      </c>
      <c r="L55" s="310">
        <v>-117272</v>
      </c>
      <c r="O55" s="180"/>
    </row>
    <row r="56" spans="2:15" s="30" customFormat="1" ht="18.75" customHeight="1">
      <c r="B56" s="383" t="s">
        <v>49</v>
      </c>
      <c r="C56" s="128">
        <v>16692</v>
      </c>
      <c r="D56" s="128">
        <v>32629</v>
      </c>
      <c r="E56" s="128">
        <v>90547</v>
      </c>
      <c r="F56" s="128">
        <v>94316</v>
      </c>
      <c r="G56" s="128">
        <v>60280</v>
      </c>
      <c r="H56" s="128">
        <v>6236</v>
      </c>
      <c r="I56" s="346">
        <v>14845</v>
      </c>
      <c r="J56" s="128">
        <v>12310</v>
      </c>
      <c r="K56" s="249">
        <v>7626</v>
      </c>
      <c r="L56" s="311">
        <v>13710</v>
      </c>
      <c r="O56" s="179"/>
    </row>
    <row r="57" spans="2:15" s="30" customFormat="1" ht="18.75" customHeight="1">
      <c r="B57" s="324" t="s">
        <v>50</v>
      </c>
      <c r="C57" s="118" t="s">
        <v>22</v>
      </c>
      <c r="D57" s="118" t="s">
        <v>22</v>
      </c>
      <c r="E57" s="118" t="s">
        <v>22</v>
      </c>
      <c r="F57" s="118">
        <v>623</v>
      </c>
      <c r="G57" s="118">
        <v>1345</v>
      </c>
      <c r="H57" s="118">
        <v>1510</v>
      </c>
      <c r="I57" s="348">
        <v>2357</v>
      </c>
      <c r="J57" s="118">
        <v>3022</v>
      </c>
      <c r="K57" s="250">
        <v>935</v>
      </c>
      <c r="L57" s="205">
        <v>-104</v>
      </c>
      <c r="O57" s="180"/>
    </row>
    <row r="58" spans="2:15" s="30" customFormat="1" ht="18.75" customHeight="1">
      <c r="B58" s="324" t="s">
        <v>295</v>
      </c>
      <c r="C58" s="118">
        <v>-5469</v>
      </c>
      <c r="D58" s="118">
        <v>-4869</v>
      </c>
      <c r="E58" s="118">
        <v>-2619</v>
      </c>
      <c r="F58" s="118">
        <v>-1935</v>
      </c>
      <c r="G58" s="118">
        <v>-2530</v>
      </c>
      <c r="H58" s="118">
        <v>-1907</v>
      </c>
      <c r="I58" s="348">
        <v>-2055</v>
      </c>
      <c r="J58" s="118">
        <v>-2302</v>
      </c>
      <c r="K58" s="250">
        <v>-2120</v>
      </c>
      <c r="L58" s="205">
        <v>3</v>
      </c>
      <c r="O58" s="180"/>
    </row>
    <row r="59" spans="2:15" s="30" customFormat="1" ht="18.75" customHeight="1">
      <c r="B59" s="324" t="s">
        <v>52</v>
      </c>
      <c r="C59" s="118">
        <v>-87379</v>
      </c>
      <c r="D59" s="118">
        <v>-79193</v>
      </c>
      <c r="E59" s="118">
        <v>-50655</v>
      </c>
      <c r="F59" s="118">
        <v>-32882</v>
      </c>
      <c r="G59" s="118">
        <v>-34684</v>
      </c>
      <c r="H59" s="118">
        <v>-141340</v>
      </c>
      <c r="I59" s="348">
        <v>-121550</v>
      </c>
      <c r="J59" s="118">
        <v>-153984</v>
      </c>
      <c r="K59" s="250">
        <v>-163686</v>
      </c>
      <c r="L59" s="205">
        <v>-129496</v>
      </c>
      <c r="O59" s="180"/>
    </row>
    <row r="60" spans="2:15" s="30" customFormat="1" ht="18.75" customHeight="1">
      <c r="B60" s="324" t="s">
        <v>53</v>
      </c>
      <c r="C60" s="118" t="s">
        <v>22</v>
      </c>
      <c r="D60" s="118" t="s">
        <v>22</v>
      </c>
      <c r="E60" s="118" t="s">
        <v>22</v>
      </c>
      <c r="F60" s="118" t="s">
        <v>22</v>
      </c>
      <c r="G60" s="118" t="s">
        <v>22</v>
      </c>
      <c r="H60" s="118" t="s">
        <v>22</v>
      </c>
      <c r="I60" s="118" t="s">
        <v>22</v>
      </c>
      <c r="J60" s="118">
        <v>-706</v>
      </c>
      <c r="K60" s="250">
        <v>-875</v>
      </c>
      <c r="L60" s="205">
        <v>-1385</v>
      </c>
      <c r="O60" s="180"/>
    </row>
    <row r="61" spans="2:15" s="30" customFormat="1" ht="18.75" customHeight="1">
      <c r="B61" s="546" t="s">
        <v>296</v>
      </c>
      <c r="C61" s="127">
        <v>12009</v>
      </c>
      <c r="D61" s="127">
        <v>33349</v>
      </c>
      <c r="E61" s="127">
        <v>37125</v>
      </c>
      <c r="F61" s="127">
        <v>43048</v>
      </c>
      <c r="G61" s="127">
        <v>44296</v>
      </c>
      <c r="H61" s="127">
        <v>36512</v>
      </c>
      <c r="I61" s="179">
        <v>24987</v>
      </c>
      <c r="J61" s="127">
        <v>25481</v>
      </c>
      <c r="K61" s="257">
        <v>24565</v>
      </c>
      <c r="L61" s="310">
        <v>29000</v>
      </c>
      <c r="O61" s="180"/>
    </row>
    <row r="62" spans="2:15" s="38" customFormat="1" ht="21" customHeight="1">
      <c r="B62" s="546" t="s">
        <v>297</v>
      </c>
      <c r="C62" s="127">
        <v>328244</v>
      </c>
      <c r="D62" s="127">
        <v>313590</v>
      </c>
      <c r="E62" s="127">
        <v>464076</v>
      </c>
      <c r="F62" s="127">
        <v>531635</v>
      </c>
      <c r="G62" s="127">
        <v>520327</v>
      </c>
      <c r="H62" s="127">
        <v>355503</v>
      </c>
      <c r="I62" s="179">
        <v>377404</v>
      </c>
      <c r="J62" s="127">
        <v>355510</v>
      </c>
      <c r="K62" s="257">
        <v>330471</v>
      </c>
      <c r="L62" s="310">
        <v>382537</v>
      </c>
      <c r="O62" s="179"/>
    </row>
    <row r="63" spans="2:15" s="38" customFormat="1" ht="20.25" customHeight="1" thickBot="1">
      <c r="B63" s="562" t="s">
        <v>298</v>
      </c>
      <c r="C63" s="131">
        <v>3077022</v>
      </c>
      <c r="D63" s="131">
        <v>2448478</v>
      </c>
      <c r="E63" s="131">
        <v>2521679</v>
      </c>
      <c r="F63" s="131">
        <v>2619507</v>
      </c>
      <c r="G63" s="131">
        <v>2669352</v>
      </c>
      <c r="H63" s="131">
        <v>2312958</v>
      </c>
      <c r="I63" s="563">
        <v>2160918</v>
      </c>
      <c r="J63" s="131">
        <v>2116960</v>
      </c>
      <c r="K63" s="260">
        <v>2120596</v>
      </c>
      <c r="L63" s="312">
        <v>2086410</v>
      </c>
      <c r="O63" s="179"/>
    </row>
    <row r="64" spans="2:15" ht="15" customHeight="1" thickTop="1">
      <c r="B64" s="48"/>
      <c r="C64" s="48"/>
      <c r="O64" s="179"/>
    </row>
    <row r="65" spans="2:15" ht="14.25" customHeight="1">
      <c r="B65" s="701" t="s">
        <v>299</v>
      </c>
      <c r="C65" s="567"/>
      <c r="O65" s="94"/>
    </row>
    <row r="66" spans="2:15" ht="14.25" customHeight="1">
      <c r="O66" s="94"/>
    </row>
    <row r="67" spans="2:15" ht="14.25" customHeight="1">
      <c r="O67" s="94"/>
    </row>
    <row r="68" spans="2:15" ht="14.25" customHeight="1">
      <c r="O68" s="94"/>
    </row>
    <row r="69" spans="2:15" ht="14.25" customHeight="1">
      <c r="O69" s="94"/>
    </row>
  </sheetData>
  <phoneticPr fontId="2"/>
  <printOptions horizontalCentered="1"/>
  <pageMargins left="0.39370078740157483" right="0.43307086614173229" top="0.78740157480314965" bottom="0.39370078740157483" header="0.27559055118110237" footer="0.35433070866141736"/>
  <pageSetup paperSize="8" scale="6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R62"/>
  <sheetViews>
    <sheetView showGridLines="0" view="pageBreakPreview" zoomScale="70" zoomScaleNormal="70" zoomScaleSheetLayoutView="70" workbookViewId="0">
      <pane xSplit="2" topLeftCell="C1" activePane="topRight" state="frozen"/>
      <selection pane="topRight"/>
    </sheetView>
  </sheetViews>
  <sheetFormatPr defaultColWidth="9" defaultRowHeight="14.25" customHeight="1"/>
  <cols>
    <col min="1" max="1" width="3.5" style="47" customWidth="1"/>
    <col min="2" max="2" width="47.5" style="29" bestFit="1" customWidth="1"/>
    <col min="3" max="10" width="20.5" style="47" customWidth="1"/>
    <col min="11" max="17" width="20.125" style="47" customWidth="1"/>
    <col min="18" max="16384" width="9" style="47"/>
  </cols>
  <sheetData>
    <row r="1" spans="1:17" ht="24.75" customHeight="1">
      <c r="A1" s="49" t="s">
        <v>300</v>
      </c>
      <c r="B1" s="49"/>
      <c r="C1" s="34"/>
      <c r="D1" s="34"/>
      <c r="E1" s="34"/>
      <c r="N1" s="94"/>
      <c r="O1" s="94"/>
      <c r="P1" s="94"/>
      <c r="Q1" s="94"/>
    </row>
    <row r="2" spans="1:17" ht="24.75" customHeight="1">
      <c r="A2" s="49"/>
      <c r="B2" s="177"/>
      <c r="C2" s="34"/>
      <c r="D2" s="34"/>
      <c r="F2" s="34"/>
      <c r="G2" s="34"/>
      <c r="H2" s="34"/>
      <c r="I2" s="34"/>
      <c r="J2" s="34"/>
      <c r="K2" s="34"/>
      <c r="N2" s="681"/>
      <c r="O2" s="681"/>
      <c r="P2" s="681"/>
      <c r="Q2" s="681" t="s">
        <v>226</v>
      </c>
    </row>
    <row r="3" spans="1:17" ht="6.75" customHeight="1">
      <c r="B3" s="35"/>
    </row>
    <row r="4" spans="1:17" s="186" customFormat="1" ht="40.15" customHeight="1">
      <c r="B4" s="85"/>
      <c r="C4" s="110" t="s">
        <v>301</v>
      </c>
      <c r="D4" s="251" t="s">
        <v>10</v>
      </c>
      <c r="E4" s="110" t="s">
        <v>11</v>
      </c>
      <c r="F4" s="251" t="s">
        <v>149</v>
      </c>
      <c r="G4" s="251" t="s">
        <v>150</v>
      </c>
      <c r="H4" s="251" t="s">
        <v>151</v>
      </c>
      <c r="I4" s="251" t="s">
        <v>212</v>
      </c>
      <c r="J4" s="251" t="s">
        <v>227</v>
      </c>
      <c r="K4" s="110" t="s">
        <v>154</v>
      </c>
      <c r="L4" s="110" t="s">
        <v>155</v>
      </c>
      <c r="M4" s="110" t="s">
        <v>156</v>
      </c>
      <c r="N4" s="251" t="s">
        <v>230</v>
      </c>
      <c r="O4" s="110" t="s">
        <v>108</v>
      </c>
      <c r="P4" s="545" t="s">
        <v>109</v>
      </c>
      <c r="Q4" s="219" t="s">
        <v>698</v>
      </c>
    </row>
    <row r="5" spans="1:17" s="31" customFormat="1" ht="21" customHeight="1">
      <c r="B5" s="293" t="s">
        <v>302</v>
      </c>
      <c r="C5" s="111"/>
      <c r="D5" s="252"/>
      <c r="E5" s="111"/>
      <c r="F5" s="252"/>
      <c r="G5" s="252"/>
      <c r="H5" s="252"/>
      <c r="I5" s="252"/>
      <c r="J5" s="252"/>
      <c r="K5" s="111"/>
      <c r="L5" s="111"/>
      <c r="M5" s="111"/>
      <c r="N5" s="252"/>
      <c r="O5" s="111"/>
      <c r="P5" s="548"/>
      <c r="Q5" s="206"/>
    </row>
    <row r="6" spans="1:17" s="30" customFormat="1" ht="19.5" customHeight="1">
      <c r="B6" s="294" t="s">
        <v>303</v>
      </c>
      <c r="C6" s="128">
        <v>411632</v>
      </c>
      <c r="D6" s="249">
        <v>425595</v>
      </c>
      <c r="E6" s="128">
        <v>424371</v>
      </c>
      <c r="F6" s="249">
        <v>420658</v>
      </c>
      <c r="G6" s="249">
        <v>403748</v>
      </c>
      <c r="H6" s="249">
        <v>344414</v>
      </c>
      <c r="I6" s="249">
        <v>308632</v>
      </c>
      <c r="J6" s="249">
        <v>305241</v>
      </c>
      <c r="K6" s="128">
        <v>285687</v>
      </c>
      <c r="L6" s="128">
        <v>272651</v>
      </c>
      <c r="M6" s="128">
        <v>287597</v>
      </c>
      <c r="N6" s="249">
        <v>271651</v>
      </c>
      <c r="O6" s="128">
        <v>247286</v>
      </c>
      <c r="P6" s="346">
        <v>196275</v>
      </c>
      <c r="Q6" s="311">
        <v>192299</v>
      </c>
    </row>
    <row r="7" spans="1:17" s="30" customFormat="1" ht="19.5" customHeight="1">
      <c r="B7" s="295" t="s">
        <v>304</v>
      </c>
      <c r="C7" s="128">
        <v>7043</v>
      </c>
      <c r="D7" s="249">
        <v>16114</v>
      </c>
      <c r="E7" s="128">
        <v>9313</v>
      </c>
      <c r="F7" s="249">
        <v>4362</v>
      </c>
      <c r="G7" s="249">
        <v>5464</v>
      </c>
      <c r="H7" s="249">
        <v>6657</v>
      </c>
      <c r="I7" s="249">
        <v>5728</v>
      </c>
      <c r="J7" s="249">
        <v>2788</v>
      </c>
      <c r="K7" s="128">
        <v>2922</v>
      </c>
      <c r="L7" s="128">
        <v>7433</v>
      </c>
      <c r="M7" s="128">
        <v>10059</v>
      </c>
      <c r="N7" s="249">
        <v>10782</v>
      </c>
      <c r="O7" s="128">
        <v>6991</v>
      </c>
      <c r="P7" s="346">
        <v>13139</v>
      </c>
      <c r="Q7" s="311">
        <v>6883</v>
      </c>
    </row>
    <row r="8" spans="1:17" s="30" customFormat="1" ht="19.5" customHeight="1">
      <c r="B8" s="295" t="s">
        <v>305</v>
      </c>
      <c r="C8" s="118">
        <v>515633</v>
      </c>
      <c r="D8" s="250">
        <v>544525</v>
      </c>
      <c r="E8" s="118">
        <v>508690</v>
      </c>
      <c r="F8" s="250">
        <v>524826</v>
      </c>
      <c r="G8" s="250">
        <v>559291</v>
      </c>
      <c r="H8" s="250">
        <v>496156</v>
      </c>
      <c r="I8" s="250">
        <v>563458</v>
      </c>
      <c r="J8" s="250">
        <v>549789</v>
      </c>
      <c r="K8" s="118">
        <v>690678</v>
      </c>
      <c r="L8" s="118">
        <v>638207</v>
      </c>
      <c r="M8" s="118">
        <v>636186</v>
      </c>
      <c r="N8" s="250">
        <v>791466</v>
      </c>
      <c r="O8" s="118">
        <v>794898</v>
      </c>
      <c r="P8" s="348">
        <v>826972</v>
      </c>
      <c r="Q8" s="205">
        <v>899822</v>
      </c>
    </row>
    <row r="9" spans="1:17" s="30" customFormat="1" ht="19.5" customHeight="1">
      <c r="B9" s="295" t="s">
        <v>306</v>
      </c>
      <c r="C9" s="118">
        <v>1346</v>
      </c>
      <c r="D9" s="250">
        <v>697</v>
      </c>
      <c r="E9" s="118" t="s">
        <v>22</v>
      </c>
      <c r="F9" s="250" t="s">
        <v>22</v>
      </c>
      <c r="G9" s="250" t="s">
        <v>22</v>
      </c>
      <c r="H9" s="250" t="s">
        <v>22</v>
      </c>
      <c r="I9" s="250" t="s">
        <v>129</v>
      </c>
      <c r="J9" s="250" t="s">
        <v>129</v>
      </c>
      <c r="K9" s="118" t="s">
        <v>129</v>
      </c>
      <c r="L9" s="118" t="s">
        <v>129</v>
      </c>
      <c r="M9" s="118" t="s">
        <v>129</v>
      </c>
      <c r="N9" s="1165" t="s">
        <v>22</v>
      </c>
      <c r="O9" s="1167" t="s">
        <v>22</v>
      </c>
      <c r="P9" s="1258" t="s">
        <v>22</v>
      </c>
      <c r="Q9" s="1313" t="s">
        <v>713</v>
      </c>
    </row>
    <row r="10" spans="1:17" s="31" customFormat="1" ht="18" customHeight="1">
      <c r="B10" s="295" t="s">
        <v>307</v>
      </c>
      <c r="C10" s="118">
        <v>3796</v>
      </c>
      <c r="D10" s="250">
        <v>3676</v>
      </c>
      <c r="E10" s="118">
        <v>4100</v>
      </c>
      <c r="F10" s="250">
        <v>5185</v>
      </c>
      <c r="G10" s="250">
        <v>6977</v>
      </c>
      <c r="H10" s="250">
        <v>6593</v>
      </c>
      <c r="I10" s="250">
        <v>3919</v>
      </c>
      <c r="J10" s="250">
        <v>2703</v>
      </c>
      <c r="K10" s="118">
        <v>2060</v>
      </c>
      <c r="L10" s="118">
        <v>5055</v>
      </c>
      <c r="M10" s="118">
        <v>4734</v>
      </c>
      <c r="N10" s="250">
        <v>10743</v>
      </c>
      <c r="O10" s="118">
        <v>4642</v>
      </c>
      <c r="P10" s="348">
        <v>5444</v>
      </c>
      <c r="Q10" s="205">
        <v>4014</v>
      </c>
    </row>
    <row r="11" spans="1:17" s="30" customFormat="1" ht="19.5" customHeight="1">
      <c r="B11" s="295" t="s">
        <v>308</v>
      </c>
      <c r="C11" s="118">
        <v>265794</v>
      </c>
      <c r="D11" s="250">
        <v>284038</v>
      </c>
      <c r="E11" s="118">
        <v>297389</v>
      </c>
      <c r="F11" s="250">
        <v>301979</v>
      </c>
      <c r="G11" s="250">
        <v>270274</v>
      </c>
      <c r="H11" s="250">
        <v>237111</v>
      </c>
      <c r="I11" s="250">
        <v>271327</v>
      </c>
      <c r="J11" s="250">
        <v>396020</v>
      </c>
      <c r="K11" s="118">
        <v>220621</v>
      </c>
      <c r="L11" s="118">
        <v>213385</v>
      </c>
      <c r="M11" s="118">
        <v>187891</v>
      </c>
      <c r="N11" s="250">
        <v>232788</v>
      </c>
      <c r="O11" s="118">
        <v>280982</v>
      </c>
      <c r="P11" s="348">
        <v>288302</v>
      </c>
      <c r="Q11" s="205">
        <v>275871</v>
      </c>
    </row>
    <row r="12" spans="1:17" s="30" customFormat="1" ht="19.5" customHeight="1">
      <c r="B12" s="295" t="s">
        <v>309</v>
      </c>
      <c r="C12" s="118">
        <v>2646</v>
      </c>
      <c r="D12" s="250">
        <v>2725</v>
      </c>
      <c r="E12" s="118">
        <v>4778</v>
      </c>
      <c r="F12" s="250">
        <v>4907</v>
      </c>
      <c r="G12" s="250">
        <v>3712</v>
      </c>
      <c r="H12" s="250">
        <v>6068</v>
      </c>
      <c r="I12" s="250">
        <v>3647</v>
      </c>
      <c r="J12" s="250">
        <v>5094</v>
      </c>
      <c r="K12" s="118">
        <v>6714</v>
      </c>
      <c r="L12" s="118">
        <v>3956</v>
      </c>
      <c r="M12" s="118">
        <v>3116</v>
      </c>
      <c r="N12" s="250">
        <v>1051</v>
      </c>
      <c r="O12" s="118">
        <v>11002</v>
      </c>
      <c r="P12" s="348">
        <v>11403</v>
      </c>
      <c r="Q12" s="205">
        <v>3711</v>
      </c>
    </row>
    <row r="13" spans="1:17" s="30" customFormat="1" ht="18" customHeight="1">
      <c r="B13" s="295" t="s">
        <v>310</v>
      </c>
      <c r="C13" s="118">
        <v>69277</v>
      </c>
      <c r="D13" s="250">
        <v>57124</v>
      </c>
      <c r="E13" s="118">
        <v>41231</v>
      </c>
      <c r="F13" s="250">
        <v>46759</v>
      </c>
      <c r="G13" s="250">
        <v>63122</v>
      </c>
      <c r="H13" s="250">
        <v>49017</v>
      </c>
      <c r="I13" s="250">
        <v>72417</v>
      </c>
      <c r="J13" s="250">
        <v>106234</v>
      </c>
      <c r="K13" s="118">
        <v>58965</v>
      </c>
      <c r="L13" s="118">
        <v>64455</v>
      </c>
      <c r="M13" s="118">
        <v>64924</v>
      </c>
      <c r="N13" s="250">
        <v>68382</v>
      </c>
      <c r="O13" s="118">
        <v>59991</v>
      </c>
      <c r="P13" s="348">
        <v>104736</v>
      </c>
      <c r="Q13" s="205">
        <v>190913</v>
      </c>
    </row>
    <row r="14" spans="1:17" s="30" customFormat="1" ht="18" customHeight="1">
      <c r="B14" s="296" t="s">
        <v>311</v>
      </c>
      <c r="C14" s="129">
        <v>8894</v>
      </c>
      <c r="D14" s="258">
        <v>4098</v>
      </c>
      <c r="E14" s="129">
        <v>1303</v>
      </c>
      <c r="F14" s="258">
        <v>13143</v>
      </c>
      <c r="G14" s="258">
        <v>10905</v>
      </c>
      <c r="H14" s="258">
        <v>326</v>
      </c>
      <c r="I14" s="250">
        <v>616</v>
      </c>
      <c r="J14" s="250">
        <v>8425</v>
      </c>
      <c r="K14" s="118" t="s">
        <v>22</v>
      </c>
      <c r="L14" s="118">
        <v>12318</v>
      </c>
      <c r="M14" s="118">
        <v>892</v>
      </c>
      <c r="N14" s="250">
        <v>7352</v>
      </c>
      <c r="O14" s="118">
        <v>38743</v>
      </c>
      <c r="P14" s="348">
        <v>16248</v>
      </c>
      <c r="Q14" s="205">
        <v>1605</v>
      </c>
    </row>
    <row r="15" spans="1:17" s="38" customFormat="1" ht="21" customHeight="1">
      <c r="B15" s="297" t="s">
        <v>312</v>
      </c>
      <c r="C15" s="126">
        <v>1286066</v>
      </c>
      <c r="D15" s="256">
        <v>1338596</v>
      </c>
      <c r="E15" s="126">
        <v>1291178</v>
      </c>
      <c r="F15" s="256">
        <v>1321824</v>
      </c>
      <c r="G15" s="256">
        <v>1323497</v>
      </c>
      <c r="H15" s="256">
        <v>1146344</v>
      </c>
      <c r="I15" s="256">
        <v>1229747</v>
      </c>
      <c r="J15" s="256">
        <v>1376297</v>
      </c>
      <c r="K15" s="126">
        <v>1267650</v>
      </c>
      <c r="L15" s="126">
        <v>1217464</v>
      </c>
      <c r="M15" s="126">
        <v>1195403</v>
      </c>
      <c r="N15" s="256">
        <v>1394220</v>
      </c>
      <c r="O15" s="126">
        <v>1444540</v>
      </c>
      <c r="P15" s="554">
        <v>1462521</v>
      </c>
      <c r="Q15" s="309">
        <v>1575122</v>
      </c>
    </row>
    <row r="16" spans="1:17" s="38" customFormat="1" ht="21" customHeight="1">
      <c r="B16" s="293" t="s">
        <v>313</v>
      </c>
      <c r="C16" s="127"/>
      <c r="D16" s="257"/>
      <c r="E16" s="127"/>
      <c r="F16" s="257"/>
      <c r="G16" s="257"/>
      <c r="H16" s="257"/>
      <c r="I16" s="257"/>
      <c r="J16" s="257"/>
      <c r="K16" s="127"/>
      <c r="L16" s="127"/>
      <c r="M16" s="127"/>
      <c r="N16" s="257"/>
      <c r="O16" s="127"/>
      <c r="P16" s="179"/>
      <c r="Q16" s="310"/>
    </row>
    <row r="17" spans="2:18" s="31" customFormat="1" ht="21" customHeight="1">
      <c r="B17" s="557" t="s">
        <v>314</v>
      </c>
      <c r="C17" s="128">
        <v>206863</v>
      </c>
      <c r="D17" s="249">
        <v>219581</v>
      </c>
      <c r="E17" s="128">
        <v>231840</v>
      </c>
      <c r="F17" s="249">
        <v>213934</v>
      </c>
      <c r="G17" s="249">
        <v>217912</v>
      </c>
      <c r="H17" s="249">
        <v>186957</v>
      </c>
      <c r="I17" s="249">
        <v>172201</v>
      </c>
      <c r="J17" s="249">
        <v>172135</v>
      </c>
      <c r="K17" s="128">
        <v>192902</v>
      </c>
      <c r="L17" s="128">
        <v>157995</v>
      </c>
      <c r="M17" s="128">
        <v>191292</v>
      </c>
      <c r="N17" s="249">
        <v>201516</v>
      </c>
      <c r="O17" s="128">
        <v>195414</v>
      </c>
      <c r="P17" s="346">
        <v>234340</v>
      </c>
      <c r="Q17" s="311">
        <v>259230</v>
      </c>
    </row>
    <row r="18" spans="2:18" s="31" customFormat="1" ht="21" customHeight="1">
      <c r="B18" s="555" t="s">
        <v>315</v>
      </c>
      <c r="C18" s="128" t="s">
        <v>129</v>
      </c>
      <c r="D18" s="249" t="s">
        <v>129</v>
      </c>
      <c r="E18" s="128" t="s">
        <v>129</v>
      </c>
      <c r="F18" s="249" t="s">
        <v>129</v>
      </c>
      <c r="G18" s="249" t="s">
        <v>129</v>
      </c>
      <c r="H18" s="249" t="s">
        <v>129</v>
      </c>
      <c r="I18" s="249" t="s">
        <v>129</v>
      </c>
      <c r="J18" s="249" t="s">
        <v>129</v>
      </c>
      <c r="K18" s="128" t="s">
        <v>129</v>
      </c>
      <c r="L18" s="128">
        <v>74136</v>
      </c>
      <c r="M18" s="128">
        <v>72821</v>
      </c>
      <c r="N18" s="249">
        <v>69661</v>
      </c>
      <c r="O18" s="128">
        <v>65603</v>
      </c>
      <c r="P18" s="346">
        <v>97547</v>
      </c>
      <c r="Q18" s="311">
        <v>90729</v>
      </c>
    </row>
    <row r="19" spans="2:18" s="30" customFormat="1" ht="18.75" customHeight="1">
      <c r="B19" s="299" t="s">
        <v>316</v>
      </c>
      <c r="C19" s="118">
        <v>45400</v>
      </c>
      <c r="D19" s="250">
        <v>46390</v>
      </c>
      <c r="E19" s="118">
        <v>45725</v>
      </c>
      <c r="F19" s="250">
        <v>46264</v>
      </c>
      <c r="G19" s="250">
        <v>50164</v>
      </c>
      <c r="H19" s="250">
        <v>53055</v>
      </c>
      <c r="I19" s="250">
        <v>57594</v>
      </c>
      <c r="J19" s="250">
        <v>65842</v>
      </c>
      <c r="K19" s="118">
        <v>66198</v>
      </c>
      <c r="L19" s="118">
        <v>66496</v>
      </c>
      <c r="M19" s="118">
        <v>67201</v>
      </c>
      <c r="N19" s="250">
        <v>82522</v>
      </c>
      <c r="O19" s="118">
        <v>85731</v>
      </c>
      <c r="P19" s="348">
        <v>132597</v>
      </c>
      <c r="Q19" s="205">
        <v>151306</v>
      </c>
    </row>
    <row r="20" spans="2:18" s="30" customFormat="1" ht="18.75" customHeight="1">
      <c r="B20" s="299" t="s">
        <v>317</v>
      </c>
      <c r="C20" s="118">
        <v>71111</v>
      </c>
      <c r="D20" s="250">
        <v>71922</v>
      </c>
      <c r="E20" s="118">
        <v>63207</v>
      </c>
      <c r="F20" s="250">
        <v>60958</v>
      </c>
      <c r="G20" s="250">
        <v>53882</v>
      </c>
      <c r="H20" s="250">
        <v>38829</v>
      </c>
      <c r="I20" s="250">
        <v>34148</v>
      </c>
      <c r="J20" s="250">
        <v>44057</v>
      </c>
      <c r="K20" s="118">
        <v>49145</v>
      </c>
      <c r="L20" s="118">
        <v>43366</v>
      </c>
      <c r="M20" s="118">
        <v>61498</v>
      </c>
      <c r="N20" s="250">
        <v>85031</v>
      </c>
      <c r="O20" s="118">
        <v>70834</v>
      </c>
      <c r="P20" s="348">
        <v>92170</v>
      </c>
      <c r="Q20" s="205">
        <v>113884</v>
      </c>
    </row>
    <row r="21" spans="2:18" s="30" customFormat="1" ht="18.75" customHeight="1">
      <c r="B21" s="298" t="s">
        <v>318</v>
      </c>
      <c r="C21" s="128">
        <v>50435</v>
      </c>
      <c r="D21" s="249">
        <v>46359</v>
      </c>
      <c r="E21" s="128">
        <v>40055</v>
      </c>
      <c r="F21" s="249">
        <v>25334</v>
      </c>
      <c r="G21" s="249">
        <v>19459</v>
      </c>
      <c r="H21" s="249">
        <v>18369</v>
      </c>
      <c r="I21" s="249">
        <v>21100</v>
      </c>
      <c r="J21" s="249">
        <v>24486</v>
      </c>
      <c r="K21" s="128">
        <v>20875</v>
      </c>
      <c r="L21" s="128">
        <v>18602</v>
      </c>
      <c r="M21" s="128">
        <v>11603</v>
      </c>
      <c r="N21" s="249">
        <v>13261</v>
      </c>
      <c r="O21" s="128">
        <v>8116</v>
      </c>
      <c r="P21" s="346">
        <v>9982</v>
      </c>
      <c r="Q21" s="311">
        <v>8700</v>
      </c>
    </row>
    <row r="22" spans="2:18" s="30" customFormat="1" ht="18.75" customHeight="1">
      <c r="B22" s="299" t="s">
        <v>319</v>
      </c>
      <c r="C22" s="118">
        <v>261834</v>
      </c>
      <c r="D22" s="250">
        <v>257379</v>
      </c>
      <c r="E22" s="128">
        <v>279815</v>
      </c>
      <c r="F22" s="249">
        <v>336761</v>
      </c>
      <c r="G22" s="249">
        <v>394055</v>
      </c>
      <c r="H22" s="249">
        <v>377597</v>
      </c>
      <c r="I22" s="249">
        <v>386740</v>
      </c>
      <c r="J22" s="249">
        <v>407284</v>
      </c>
      <c r="K22" s="128">
        <v>424152</v>
      </c>
      <c r="L22" s="128">
        <v>413740</v>
      </c>
      <c r="M22" s="128">
        <v>433029</v>
      </c>
      <c r="N22" s="249">
        <v>490320</v>
      </c>
      <c r="O22" s="128">
        <v>559939</v>
      </c>
      <c r="P22" s="346">
        <v>616145</v>
      </c>
      <c r="Q22" s="311">
        <v>642236</v>
      </c>
    </row>
    <row r="23" spans="2:18" s="30" customFormat="1" ht="18.75" customHeight="1">
      <c r="B23" s="299" t="s">
        <v>305</v>
      </c>
      <c r="C23" s="118">
        <v>55940</v>
      </c>
      <c r="D23" s="250">
        <v>65498</v>
      </c>
      <c r="E23" s="118">
        <v>62963</v>
      </c>
      <c r="F23" s="250">
        <v>60310</v>
      </c>
      <c r="G23" s="250">
        <v>45017</v>
      </c>
      <c r="H23" s="250">
        <v>44558</v>
      </c>
      <c r="I23" s="250">
        <v>45485</v>
      </c>
      <c r="J23" s="250">
        <v>63824</v>
      </c>
      <c r="K23" s="118">
        <v>84145</v>
      </c>
      <c r="L23" s="118">
        <v>78352</v>
      </c>
      <c r="M23" s="118">
        <v>89747</v>
      </c>
      <c r="N23" s="250">
        <v>118273</v>
      </c>
      <c r="O23" s="118">
        <v>86293</v>
      </c>
      <c r="P23" s="348">
        <v>87955</v>
      </c>
      <c r="Q23" s="205">
        <v>95742</v>
      </c>
    </row>
    <row r="24" spans="2:18" s="30" customFormat="1" ht="18.75" customHeight="1">
      <c r="B24" s="299" t="s">
        <v>306</v>
      </c>
      <c r="C24" s="118">
        <v>128301</v>
      </c>
      <c r="D24" s="250">
        <v>113222</v>
      </c>
      <c r="E24" s="118">
        <v>114596</v>
      </c>
      <c r="F24" s="250">
        <v>133625</v>
      </c>
      <c r="G24" s="250">
        <v>174791</v>
      </c>
      <c r="H24" s="250">
        <v>173618</v>
      </c>
      <c r="I24" s="250">
        <v>172944</v>
      </c>
      <c r="J24" s="250">
        <v>182949</v>
      </c>
      <c r="K24" s="118">
        <v>173066</v>
      </c>
      <c r="L24" s="118">
        <v>140975</v>
      </c>
      <c r="M24" s="118">
        <v>157817</v>
      </c>
      <c r="N24" s="250">
        <v>183310</v>
      </c>
      <c r="O24" s="118">
        <v>129781</v>
      </c>
      <c r="P24" s="348">
        <v>130905</v>
      </c>
      <c r="Q24" s="205">
        <v>134637</v>
      </c>
    </row>
    <row r="25" spans="2:18" s="30" customFormat="1" ht="18.75" customHeight="1">
      <c r="B25" s="299" t="s">
        <v>307</v>
      </c>
      <c r="C25" s="118">
        <v>805</v>
      </c>
      <c r="D25" s="250">
        <v>115</v>
      </c>
      <c r="E25" s="118">
        <v>229</v>
      </c>
      <c r="F25" s="250">
        <v>209</v>
      </c>
      <c r="G25" s="250">
        <v>1865</v>
      </c>
      <c r="H25" s="250">
        <v>163</v>
      </c>
      <c r="I25" s="250">
        <v>36</v>
      </c>
      <c r="J25" s="250">
        <v>49</v>
      </c>
      <c r="K25" s="118">
        <v>46</v>
      </c>
      <c r="L25" s="118">
        <v>173</v>
      </c>
      <c r="M25" s="118">
        <v>3</v>
      </c>
      <c r="N25" s="250">
        <v>1943</v>
      </c>
      <c r="O25" s="118">
        <v>1328</v>
      </c>
      <c r="P25" s="348">
        <v>1223</v>
      </c>
      <c r="Q25" s="205">
        <v>364</v>
      </c>
    </row>
    <row r="26" spans="2:18" s="30" customFormat="1" ht="18.75" customHeight="1">
      <c r="B26" s="299" t="s">
        <v>320</v>
      </c>
      <c r="C26" s="118">
        <v>11323</v>
      </c>
      <c r="D26" s="250">
        <v>16293</v>
      </c>
      <c r="E26" s="118">
        <v>10976</v>
      </c>
      <c r="F26" s="250">
        <v>9683</v>
      </c>
      <c r="G26" s="250">
        <v>7483</v>
      </c>
      <c r="H26" s="250">
        <v>9668</v>
      </c>
      <c r="I26" s="250">
        <v>9815</v>
      </c>
      <c r="J26" s="250">
        <v>8794</v>
      </c>
      <c r="K26" s="118">
        <v>12683</v>
      </c>
      <c r="L26" s="118">
        <v>11680</v>
      </c>
      <c r="M26" s="118">
        <v>11804</v>
      </c>
      <c r="N26" s="250">
        <v>13012</v>
      </c>
      <c r="O26" s="118">
        <v>6650</v>
      </c>
      <c r="P26" s="348">
        <v>10003</v>
      </c>
      <c r="Q26" s="205">
        <v>5551</v>
      </c>
    </row>
    <row r="27" spans="2:18" s="30" customFormat="1" ht="18.75" customHeight="1">
      <c r="B27" s="300" t="s">
        <v>321</v>
      </c>
      <c r="C27" s="129">
        <v>52063</v>
      </c>
      <c r="D27" s="258">
        <v>15332</v>
      </c>
      <c r="E27" s="118">
        <v>9461</v>
      </c>
      <c r="F27" s="250">
        <v>11329</v>
      </c>
      <c r="G27" s="250">
        <v>9227</v>
      </c>
      <c r="H27" s="250">
        <v>7507</v>
      </c>
      <c r="I27" s="250">
        <v>8650</v>
      </c>
      <c r="J27" s="250">
        <v>4630</v>
      </c>
      <c r="K27" s="118">
        <v>6192</v>
      </c>
      <c r="L27" s="118">
        <v>7300</v>
      </c>
      <c r="M27" s="118">
        <v>7890</v>
      </c>
      <c r="N27" s="250">
        <v>8607</v>
      </c>
      <c r="O27" s="118">
        <v>6609</v>
      </c>
      <c r="P27" s="348">
        <v>11478</v>
      </c>
      <c r="Q27" s="205">
        <v>9744</v>
      </c>
    </row>
    <row r="28" spans="2:18" s="38" customFormat="1" ht="21" customHeight="1">
      <c r="B28" s="301" t="s">
        <v>322</v>
      </c>
      <c r="C28" s="126">
        <v>884079</v>
      </c>
      <c r="D28" s="256">
        <v>852095</v>
      </c>
      <c r="E28" s="126">
        <v>858871</v>
      </c>
      <c r="F28" s="256">
        <v>898411</v>
      </c>
      <c r="G28" s="256">
        <v>973860</v>
      </c>
      <c r="H28" s="256">
        <v>910325</v>
      </c>
      <c r="I28" s="256">
        <v>908719</v>
      </c>
      <c r="J28" s="256">
        <v>974053</v>
      </c>
      <c r="K28" s="126">
        <v>1029409</v>
      </c>
      <c r="L28" s="126">
        <v>1012821</v>
      </c>
      <c r="M28" s="126">
        <v>1104711</v>
      </c>
      <c r="N28" s="256">
        <v>1267460</v>
      </c>
      <c r="O28" s="126">
        <v>1216303</v>
      </c>
      <c r="P28" s="554">
        <v>1424351</v>
      </c>
      <c r="Q28" s="309">
        <v>1512130</v>
      </c>
      <c r="R28" s="30"/>
    </row>
    <row r="29" spans="2:18" s="38" customFormat="1" ht="21" customHeight="1" thickBot="1">
      <c r="B29" s="302" t="s">
        <v>323</v>
      </c>
      <c r="C29" s="131">
        <v>2170145</v>
      </c>
      <c r="D29" s="260">
        <v>2190692</v>
      </c>
      <c r="E29" s="131">
        <v>2150050</v>
      </c>
      <c r="F29" s="260">
        <v>2220236</v>
      </c>
      <c r="G29" s="260">
        <v>2297358</v>
      </c>
      <c r="H29" s="260">
        <v>2056670</v>
      </c>
      <c r="I29" s="260">
        <v>2138466</v>
      </c>
      <c r="J29" s="260">
        <v>2350351</v>
      </c>
      <c r="K29" s="131">
        <v>2297059</v>
      </c>
      <c r="L29" s="131">
        <v>2230285</v>
      </c>
      <c r="M29" s="131">
        <v>2300115</v>
      </c>
      <c r="N29" s="260">
        <v>2661680</v>
      </c>
      <c r="O29" s="131">
        <v>2660843</v>
      </c>
      <c r="P29" s="563">
        <v>2886873</v>
      </c>
      <c r="Q29" s="312">
        <v>3087252</v>
      </c>
    </row>
    <row r="30" spans="2:18" s="30" customFormat="1" ht="21" customHeight="1" thickTop="1">
      <c r="B30" s="293" t="s">
        <v>324</v>
      </c>
      <c r="C30" s="130"/>
      <c r="D30" s="259"/>
      <c r="E30" s="130"/>
      <c r="F30" s="259"/>
      <c r="G30" s="259"/>
      <c r="H30" s="259"/>
      <c r="I30" s="259"/>
      <c r="J30" s="259"/>
      <c r="K30" s="130"/>
      <c r="L30" s="130"/>
      <c r="M30" s="130"/>
      <c r="N30" s="259"/>
      <c r="O30" s="130"/>
      <c r="P30" s="178"/>
      <c r="Q30" s="313"/>
    </row>
    <row r="31" spans="2:18" s="30" customFormat="1" ht="18.75" customHeight="1">
      <c r="B31" s="383" t="s">
        <v>325</v>
      </c>
      <c r="C31" s="128">
        <v>521682</v>
      </c>
      <c r="D31" s="249">
        <v>557198</v>
      </c>
      <c r="E31" s="128">
        <v>515989</v>
      </c>
      <c r="F31" s="249">
        <v>514585</v>
      </c>
      <c r="G31" s="249">
        <v>490865</v>
      </c>
      <c r="H31" s="249">
        <v>439245</v>
      </c>
      <c r="I31" s="249">
        <v>483049</v>
      </c>
      <c r="J31" s="249">
        <v>654138</v>
      </c>
      <c r="K31" s="128">
        <v>582296</v>
      </c>
      <c r="L31" s="128">
        <v>481768</v>
      </c>
      <c r="M31" s="128">
        <v>475978</v>
      </c>
      <c r="N31" s="249">
        <v>545963</v>
      </c>
      <c r="O31" s="128">
        <v>579252</v>
      </c>
      <c r="P31" s="346">
        <v>663135</v>
      </c>
      <c r="Q31" s="311">
        <v>596546</v>
      </c>
    </row>
    <row r="32" spans="2:18" s="30" customFormat="1" ht="18.75" customHeight="1">
      <c r="B32" s="383" t="s">
        <v>326</v>
      </c>
      <c r="C32" s="128" t="s">
        <v>129</v>
      </c>
      <c r="D32" s="249" t="s">
        <v>129</v>
      </c>
      <c r="E32" s="128" t="s">
        <v>129</v>
      </c>
      <c r="F32" s="249" t="s">
        <v>129</v>
      </c>
      <c r="G32" s="249" t="s">
        <v>129</v>
      </c>
      <c r="H32" s="249" t="s">
        <v>129</v>
      </c>
      <c r="I32" s="249" t="s">
        <v>129</v>
      </c>
      <c r="J32" s="249" t="s">
        <v>129</v>
      </c>
      <c r="K32" s="128" t="s">
        <v>129</v>
      </c>
      <c r="L32" s="128">
        <v>15317</v>
      </c>
      <c r="M32" s="128">
        <v>16778</v>
      </c>
      <c r="N32" s="249">
        <v>17427</v>
      </c>
      <c r="O32" s="128">
        <v>17305</v>
      </c>
      <c r="P32" s="346">
        <v>19340</v>
      </c>
      <c r="Q32" s="311">
        <v>19729</v>
      </c>
    </row>
    <row r="33" spans="2:17" s="30" customFormat="1" ht="18.75" customHeight="1">
      <c r="B33" s="295" t="s">
        <v>327</v>
      </c>
      <c r="C33" s="118">
        <v>256228</v>
      </c>
      <c r="D33" s="250">
        <v>298455</v>
      </c>
      <c r="E33" s="118">
        <v>258375</v>
      </c>
      <c r="F33" s="250">
        <v>227216</v>
      </c>
      <c r="G33" s="250">
        <v>208360</v>
      </c>
      <c r="H33" s="250">
        <v>168264</v>
      </c>
      <c r="I33" s="250">
        <v>158698</v>
      </c>
      <c r="J33" s="250">
        <v>113497</v>
      </c>
      <c r="K33" s="118">
        <v>149695</v>
      </c>
      <c r="L33" s="118">
        <v>186767</v>
      </c>
      <c r="M33" s="118">
        <v>158595</v>
      </c>
      <c r="N33" s="250">
        <v>231216</v>
      </c>
      <c r="O33" s="118">
        <v>167775</v>
      </c>
      <c r="P33" s="348">
        <v>164138</v>
      </c>
      <c r="Q33" s="205">
        <v>199725</v>
      </c>
    </row>
    <row r="34" spans="2:17" s="31" customFormat="1" ht="19.5" customHeight="1">
      <c r="B34" s="295" t="s">
        <v>328</v>
      </c>
      <c r="C34" s="118">
        <v>4640</v>
      </c>
      <c r="D34" s="250">
        <v>8989</v>
      </c>
      <c r="E34" s="118">
        <v>15952</v>
      </c>
      <c r="F34" s="250">
        <v>6400</v>
      </c>
      <c r="G34" s="250">
        <v>8803</v>
      </c>
      <c r="H34" s="250">
        <v>3728</v>
      </c>
      <c r="I34" s="250">
        <v>3669</v>
      </c>
      <c r="J34" s="250">
        <v>3394</v>
      </c>
      <c r="K34" s="118">
        <v>2511</v>
      </c>
      <c r="L34" s="118">
        <v>5257</v>
      </c>
      <c r="M34" s="118">
        <v>6193</v>
      </c>
      <c r="N34" s="250">
        <v>8614</v>
      </c>
      <c r="O34" s="118">
        <v>5480</v>
      </c>
      <c r="P34" s="348">
        <v>4682</v>
      </c>
      <c r="Q34" s="205">
        <v>3437</v>
      </c>
    </row>
    <row r="35" spans="2:17" s="30" customFormat="1" ht="19.5" customHeight="1">
      <c r="B35" s="295" t="s">
        <v>329</v>
      </c>
      <c r="C35" s="118">
        <v>8151</v>
      </c>
      <c r="D35" s="250">
        <v>9065</v>
      </c>
      <c r="E35" s="118">
        <v>7038</v>
      </c>
      <c r="F35" s="250">
        <v>8038</v>
      </c>
      <c r="G35" s="250">
        <v>7570</v>
      </c>
      <c r="H35" s="250">
        <v>6630</v>
      </c>
      <c r="I35" s="250">
        <v>9190</v>
      </c>
      <c r="J35" s="250">
        <v>13632</v>
      </c>
      <c r="K35" s="118">
        <v>10775</v>
      </c>
      <c r="L35" s="118">
        <v>6572</v>
      </c>
      <c r="M35" s="118">
        <v>5851</v>
      </c>
      <c r="N35" s="250">
        <v>19007</v>
      </c>
      <c r="O35" s="118">
        <v>20633</v>
      </c>
      <c r="P35" s="348">
        <v>8900</v>
      </c>
      <c r="Q35" s="205">
        <v>8838</v>
      </c>
    </row>
    <row r="36" spans="2:17" s="30" customFormat="1" ht="18.75" customHeight="1">
      <c r="B36" s="295" t="s">
        <v>330</v>
      </c>
      <c r="C36" s="118">
        <v>1680</v>
      </c>
      <c r="D36" s="250">
        <v>4074</v>
      </c>
      <c r="E36" s="118">
        <v>1419</v>
      </c>
      <c r="F36" s="250">
        <v>1207</v>
      </c>
      <c r="G36" s="250">
        <v>4271</v>
      </c>
      <c r="H36" s="250">
        <v>2525</v>
      </c>
      <c r="I36" s="250">
        <v>2124</v>
      </c>
      <c r="J36" s="250">
        <v>2069</v>
      </c>
      <c r="K36" s="118">
        <v>1026</v>
      </c>
      <c r="L36" s="118">
        <v>1956</v>
      </c>
      <c r="M36" s="118">
        <v>3226</v>
      </c>
      <c r="N36" s="250">
        <v>4137</v>
      </c>
      <c r="O36" s="118">
        <v>2437</v>
      </c>
      <c r="P36" s="348">
        <v>3955</v>
      </c>
      <c r="Q36" s="205">
        <v>6227</v>
      </c>
    </row>
    <row r="37" spans="2:17" s="30" customFormat="1" ht="18.75" customHeight="1">
      <c r="B37" s="295" t="s">
        <v>331</v>
      </c>
      <c r="C37" s="118">
        <v>70288</v>
      </c>
      <c r="D37" s="250">
        <v>60314</v>
      </c>
      <c r="E37" s="118">
        <v>50150</v>
      </c>
      <c r="F37" s="250">
        <v>54402</v>
      </c>
      <c r="G37" s="250">
        <v>53807</v>
      </c>
      <c r="H37" s="250">
        <v>53294</v>
      </c>
      <c r="I37" s="250">
        <v>60912</v>
      </c>
      <c r="J37" s="250">
        <v>55004</v>
      </c>
      <c r="K37" s="118">
        <v>60793</v>
      </c>
      <c r="L37" s="118">
        <v>56716</v>
      </c>
      <c r="M37" s="118">
        <v>68130</v>
      </c>
      <c r="N37" s="250">
        <v>71259</v>
      </c>
      <c r="O37" s="118">
        <v>79676</v>
      </c>
      <c r="P37" s="348">
        <v>104482</v>
      </c>
      <c r="Q37" s="205">
        <v>151072</v>
      </c>
    </row>
    <row r="38" spans="2:17" s="30" customFormat="1" ht="18.75" customHeight="1">
      <c r="B38" s="295" t="s">
        <v>332</v>
      </c>
      <c r="C38" s="118">
        <v>2627</v>
      </c>
      <c r="D38" s="250">
        <v>1221</v>
      </c>
      <c r="E38" s="118" t="s">
        <v>22</v>
      </c>
      <c r="F38" s="250" t="s">
        <v>22</v>
      </c>
      <c r="G38" s="250">
        <v>6860</v>
      </c>
      <c r="H38" s="250">
        <v>88</v>
      </c>
      <c r="I38" s="250">
        <v>101</v>
      </c>
      <c r="J38" s="250">
        <v>4182</v>
      </c>
      <c r="K38" s="118" t="s">
        <v>22</v>
      </c>
      <c r="L38" s="118">
        <v>1</v>
      </c>
      <c r="M38" s="118" t="s">
        <v>129</v>
      </c>
      <c r="N38" s="250" t="s">
        <v>22</v>
      </c>
      <c r="O38" s="1168">
        <v>19260</v>
      </c>
      <c r="P38" s="1259">
        <v>4815</v>
      </c>
      <c r="Q38" s="1314" t="s">
        <v>714</v>
      </c>
    </row>
    <row r="39" spans="2:17" s="38" customFormat="1" ht="21" customHeight="1">
      <c r="B39" s="297" t="s">
        <v>333</v>
      </c>
      <c r="C39" s="126">
        <v>865299</v>
      </c>
      <c r="D39" s="256">
        <v>939317</v>
      </c>
      <c r="E39" s="126">
        <v>848926</v>
      </c>
      <c r="F39" s="256">
        <v>811850</v>
      </c>
      <c r="G39" s="256">
        <v>780538</v>
      </c>
      <c r="H39" s="256">
        <v>673776</v>
      </c>
      <c r="I39" s="256">
        <v>717748</v>
      </c>
      <c r="J39" s="256">
        <v>845918</v>
      </c>
      <c r="K39" s="126">
        <v>807098</v>
      </c>
      <c r="L39" s="126">
        <v>754356</v>
      </c>
      <c r="M39" s="126">
        <v>734754</v>
      </c>
      <c r="N39" s="256">
        <v>897627</v>
      </c>
      <c r="O39" s="126">
        <v>891821</v>
      </c>
      <c r="P39" s="554">
        <v>973450</v>
      </c>
      <c r="Q39" s="309">
        <v>985578</v>
      </c>
    </row>
    <row r="40" spans="2:17" s="38" customFormat="1" ht="21" customHeight="1">
      <c r="B40" s="303" t="s">
        <v>334</v>
      </c>
      <c r="C40" s="132"/>
      <c r="D40" s="261"/>
      <c r="E40" s="132"/>
      <c r="F40" s="261"/>
      <c r="G40" s="261"/>
      <c r="H40" s="261"/>
      <c r="I40" s="261"/>
      <c r="J40" s="261"/>
      <c r="K40" s="132"/>
      <c r="L40" s="132"/>
      <c r="M40" s="132"/>
      <c r="N40" s="261"/>
      <c r="O40" s="132"/>
      <c r="P40" s="565"/>
      <c r="Q40" s="314"/>
    </row>
    <row r="41" spans="2:17" s="38" customFormat="1" ht="21" customHeight="1">
      <c r="B41" s="294" t="s">
        <v>326</v>
      </c>
      <c r="C41" s="128" t="s">
        <v>129</v>
      </c>
      <c r="D41" s="249" t="s">
        <v>129</v>
      </c>
      <c r="E41" s="128" t="s">
        <v>129</v>
      </c>
      <c r="F41" s="249" t="s">
        <v>129</v>
      </c>
      <c r="G41" s="249" t="s">
        <v>129</v>
      </c>
      <c r="H41" s="249" t="s">
        <v>129</v>
      </c>
      <c r="I41" s="249" t="s">
        <v>129</v>
      </c>
      <c r="J41" s="249" t="s">
        <v>129</v>
      </c>
      <c r="K41" s="128" t="s">
        <v>129</v>
      </c>
      <c r="L41" s="128">
        <v>63666</v>
      </c>
      <c r="M41" s="128">
        <v>60460</v>
      </c>
      <c r="N41" s="249">
        <v>57836</v>
      </c>
      <c r="O41" s="128">
        <v>54104</v>
      </c>
      <c r="P41" s="346">
        <v>85749</v>
      </c>
      <c r="Q41" s="311">
        <v>82849</v>
      </c>
    </row>
    <row r="42" spans="2:17" s="38" customFormat="1" ht="21" customHeight="1">
      <c r="B42" s="294" t="s">
        <v>327</v>
      </c>
      <c r="C42" s="118">
        <v>859594</v>
      </c>
      <c r="D42" s="250">
        <v>819591</v>
      </c>
      <c r="E42" s="118">
        <v>818632</v>
      </c>
      <c r="F42" s="250">
        <v>838060</v>
      </c>
      <c r="G42" s="250">
        <v>830409</v>
      </c>
      <c r="H42" s="250">
        <v>754434</v>
      </c>
      <c r="I42" s="250">
        <v>766669</v>
      </c>
      <c r="J42" s="250">
        <v>797982</v>
      </c>
      <c r="K42" s="118">
        <v>723625</v>
      </c>
      <c r="L42" s="118">
        <v>706491</v>
      </c>
      <c r="M42" s="118">
        <v>749739</v>
      </c>
      <c r="N42" s="250">
        <v>821508</v>
      </c>
      <c r="O42" s="118">
        <v>715929</v>
      </c>
      <c r="P42" s="348">
        <v>742566</v>
      </c>
      <c r="Q42" s="205">
        <v>886748</v>
      </c>
    </row>
    <row r="43" spans="2:17" s="38" customFormat="1" ht="21" customHeight="1">
      <c r="B43" s="295" t="s">
        <v>335</v>
      </c>
      <c r="C43" s="118">
        <v>14841</v>
      </c>
      <c r="D43" s="250">
        <v>13050</v>
      </c>
      <c r="E43" s="118">
        <v>9816</v>
      </c>
      <c r="F43" s="250">
        <v>10463</v>
      </c>
      <c r="G43" s="250">
        <v>9545</v>
      </c>
      <c r="H43" s="250">
        <v>9696</v>
      </c>
      <c r="I43" s="250">
        <v>3709</v>
      </c>
      <c r="J43" s="250">
        <v>4759</v>
      </c>
      <c r="K43" s="118">
        <v>12563</v>
      </c>
      <c r="L43" s="118">
        <v>9738</v>
      </c>
      <c r="M43" s="118">
        <v>6136</v>
      </c>
      <c r="N43" s="250">
        <v>8203</v>
      </c>
      <c r="O43" s="118">
        <v>9234</v>
      </c>
      <c r="P43" s="348">
        <v>9671</v>
      </c>
      <c r="Q43" s="205">
        <v>12606</v>
      </c>
    </row>
    <row r="44" spans="2:17" s="38" customFormat="1" ht="21" customHeight="1">
      <c r="B44" s="295" t="s">
        <v>328</v>
      </c>
      <c r="C44" s="118">
        <v>5209</v>
      </c>
      <c r="D44" s="250">
        <v>3042</v>
      </c>
      <c r="E44" s="118">
        <v>1884</v>
      </c>
      <c r="F44" s="250">
        <v>1721</v>
      </c>
      <c r="G44" s="250">
        <v>2942</v>
      </c>
      <c r="H44" s="250">
        <v>5001</v>
      </c>
      <c r="I44" s="250">
        <v>4004</v>
      </c>
      <c r="J44" s="250">
        <v>2634</v>
      </c>
      <c r="K44" s="118">
        <v>2693</v>
      </c>
      <c r="L44" s="118">
        <v>763</v>
      </c>
      <c r="M44" s="118">
        <v>656</v>
      </c>
      <c r="N44" s="250">
        <v>117</v>
      </c>
      <c r="O44" s="118">
        <v>38</v>
      </c>
      <c r="P44" s="348">
        <v>555</v>
      </c>
      <c r="Q44" s="205">
        <v>2828</v>
      </c>
    </row>
    <row r="45" spans="2:17" s="38" customFormat="1" ht="21" customHeight="1">
      <c r="B45" s="295" t="s">
        <v>336</v>
      </c>
      <c r="C45" s="118">
        <v>14311</v>
      </c>
      <c r="D45" s="250">
        <v>15674</v>
      </c>
      <c r="E45" s="118">
        <v>16158</v>
      </c>
      <c r="F45" s="250">
        <v>16917</v>
      </c>
      <c r="G45" s="250">
        <v>17943</v>
      </c>
      <c r="H45" s="250">
        <v>18727</v>
      </c>
      <c r="I45" s="250">
        <v>21381</v>
      </c>
      <c r="J45" s="250">
        <v>22016</v>
      </c>
      <c r="K45" s="118">
        <v>22139</v>
      </c>
      <c r="L45" s="118">
        <v>22077</v>
      </c>
      <c r="M45" s="118">
        <v>21896</v>
      </c>
      <c r="N45" s="250">
        <v>23930</v>
      </c>
      <c r="O45" s="118">
        <v>22713</v>
      </c>
      <c r="P45" s="348">
        <v>24114</v>
      </c>
      <c r="Q45" s="205">
        <v>23279</v>
      </c>
    </row>
    <row r="46" spans="2:17" s="38" customFormat="1" ht="21" customHeight="1">
      <c r="B46" s="295" t="s">
        <v>330</v>
      </c>
      <c r="C46" s="118">
        <v>12162</v>
      </c>
      <c r="D46" s="250">
        <v>14378</v>
      </c>
      <c r="E46" s="118">
        <v>18892</v>
      </c>
      <c r="F46" s="250">
        <v>20798</v>
      </c>
      <c r="G46" s="250">
        <v>25098</v>
      </c>
      <c r="H46" s="250">
        <v>18949</v>
      </c>
      <c r="I46" s="250">
        <v>20792</v>
      </c>
      <c r="J46" s="250">
        <v>21000</v>
      </c>
      <c r="K46" s="118">
        <v>36292</v>
      </c>
      <c r="L46" s="118">
        <v>31102</v>
      </c>
      <c r="M46" s="118">
        <v>41725</v>
      </c>
      <c r="N46" s="250">
        <v>47951</v>
      </c>
      <c r="O46" s="118">
        <v>48962</v>
      </c>
      <c r="P46" s="348">
        <v>44599</v>
      </c>
      <c r="Q46" s="205">
        <v>39082</v>
      </c>
    </row>
    <row r="47" spans="2:17" s="38" customFormat="1" ht="21" customHeight="1">
      <c r="B47" s="295" t="s">
        <v>337</v>
      </c>
      <c r="C47" s="118">
        <v>6533</v>
      </c>
      <c r="D47" s="250">
        <v>10619</v>
      </c>
      <c r="E47" s="118">
        <v>7313</v>
      </c>
      <c r="F47" s="250">
        <v>7321</v>
      </c>
      <c r="G47" s="250">
        <v>7591</v>
      </c>
      <c r="H47" s="250">
        <v>7475</v>
      </c>
      <c r="I47" s="250">
        <v>6490</v>
      </c>
      <c r="J47" s="250">
        <v>9968</v>
      </c>
      <c r="K47" s="118">
        <v>11235</v>
      </c>
      <c r="L47" s="118">
        <v>8943</v>
      </c>
      <c r="M47" s="118">
        <v>9636</v>
      </c>
      <c r="N47" s="250">
        <v>8891</v>
      </c>
      <c r="O47" s="118">
        <v>15421</v>
      </c>
      <c r="P47" s="348">
        <v>12445</v>
      </c>
      <c r="Q47" s="205">
        <v>8709</v>
      </c>
    </row>
    <row r="48" spans="2:17" s="38" customFormat="1" ht="21" customHeight="1">
      <c r="B48" s="300" t="s">
        <v>338</v>
      </c>
      <c r="C48" s="129">
        <v>18969</v>
      </c>
      <c r="D48" s="258">
        <v>19834</v>
      </c>
      <c r="E48" s="129">
        <v>17127</v>
      </c>
      <c r="F48" s="258">
        <v>20143</v>
      </c>
      <c r="G48" s="258">
        <v>32631</v>
      </c>
      <c r="H48" s="258">
        <v>18891</v>
      </c>
      <c r="I48" s="258">
        <v>19698</v>
      </c>
      <c r="J48" s="258">
        <v>20946</v>
      </c>
      <c r="K48" s="129">
        <v>19802</v>
      </c>
      <c r="L48" s="129">
        <v>11247</v>
      </c>
      <c r="M48" s="129">
        <v>20470</v>
      </c>
      <c r="N48" s="258">
        <v>31734</v>
      </c>
      <c r="O48" s="129">
        <v>26042</v>
      </c>
      <c r="P48" s="559">
        <v>38093</v>
      </c>
      <c r="Q48" s="1315">
        <v>37954</v>
      </c>
    </row>
    <row r="49" spans="2:17" s="38" customFormat="1" ht="21" customHeight="1">
      <c r="B49" s="297" t="s">
        <v>339</v>
      </c>
      <c r="C49" s="126">
        <v>931622</v>
      </c>
      <c r="D49" s="256">
        <v>896193</v>
      </c>
      <c r="E49" s="126">
        <v>889824</v>
      </c>
      <c r="F49" s="256">
        <v>915426</v>
      </c>
      <c r="G49" s="256">
        <v>926163</v>
      </c>
      <c r="H49" s="256">
        <v>833176</v>
      </c>
      <c r="I49" s="256">
        <v>842747</v>
      </c>
      <c r="J49" s="256">
        <v>879308</v>
      </c>
      <c r="K49" s="126">
        <v>828353</v>
      </c>
      <c r="L49" s="126">
        <v>854030</v>
      </c>
      <c r="M49" s="126">
        <v>910722</v>
      </c>
      <c r="N49" s="256">
        <v>1000174</v>
      </c>
      <c r="O49" s="126">
        <v>892445</v>
      </c>
      <c r="P49" s="554">
        <v>957795</v>
      </c>
      <c r="Q49" s="309">
        <v>1094057</v>
      </c>
    </row>
    <row r="50" spans="2:17" s="38" customFormat="1" ht="21" customHeight="1" thickBot="1">
      <c r="B50" s="302" t="s">
        <v>340</v>
      </c>
      <c r="C50" s="131">
        <v>1796922</v>
      </c>
      <c r="D50" s="260">
        <v>1835511</v>
      </c>
      <c r="E50" s="131">
        <v>1738751</v>
      </c>
      <c r="F50" s="260">
        <v>1727277</v>
      </c>
      <c r="G50" s="260">
        <v>1706702</v>
      </c>
      <c r="H50" s="260">
        <v>1506953</v>
      </c>
      <c r="I50" s="260">
        <v>1560495</v>
      </c>
      <c r="J50" s="260">
        <v>1725227</v>
      </c>
      <c r="K50" s="131">
        <v>1635451</v>
      </c>
      <c r="L50" s="131">
        <v>1608387</v>
      </c>
      <c r="M50" s="131">
        <v>1645476</v>
      </c>
      <c r="N50" s="260">
        <v>1897802</v>
      </c>
      <c r="O50" s="131">
        <v>1784266</v>
      </c>
      <c r="P50" s="563">
        <v>1931245</v>
      </c>
      <c r="Q50" s="312">
        <v>2079636</v>
      </c>
    </row>
    <row r="51" spans="2:17" s="41" customFormat="1" ht="21" customHeight="1" thickTop="1">
      <c r="B51" s="293" t="s">
        <v>341</v>
      </c>
      <c r="C51" s="132"/>
      <c r="D51" s="261"/>
      <c r="E51" s="132"/>
      <c r="F51" s="261"/>
      <c r="G51" s="261"/>
      <c r="H51" s="261"/>
      <c r="I51" s="261"/>
      <c r="J51" s="261"/>
      <c r="K51" s="132"/>
      <c r="L51" s="132"/>
      <c r="M51" s="132"/>
      <c r="N51" s="261"/>
      <c r="O51" s="132"/>
      <c r="P51" s="565"/>
      <c r="Q51" s="314"/>
    </row>
    <row r="52" spans="2:17" s="30" customFormat="1" ht="18.75" customHeight="1">
      <c r="B52" s="294" t="s">
        <v>342</v>
      </c>
      <c r="C52" s="128">
        <v>160339</v>
      </c>
      <c r="D52" s="249">
        <v>160339</v>
      </c>
      <c r="E52" s="128">
        <v>160339</v>
      </c>
      <c r="F52" s="249">
        <v>160339</v>
      </c>
      <c r="G52" s="249">
        <v>160339</v>
      </c>
      <c r="H52" s="249">
        <v>160339</v>
      </c>
      <c r="I52" s="249">
        <v>160339</v>
      </c>
      <c r="J52" s="249">
        <v>160339</v>
      </c>
      <c r="K52" s="128">
        <v>160339</v>
      </c>
      <c r="L52" s="128">
        <v>160339</v>
      </c>
      <c r="M52" s="128">
        <v>160339</v>
      </c>
      <c r="N52" s="249">
        <v>160339</v>
      </c>
      <c r="O52" s="128">
        <v>160339</v>
      </c>
      <c r="P52" s="346">
        <v>160339</v>
      </c>
      <c r="Q52" s="311">
        <v>160339</v>
      </c>
    </row>
    <row r="53" spans="2:17" s="30" customFormat="1" ht="18.75" customHeight="1">
      <c r="B53" s="295" t="s">
        <v>343</v>
      </c>
      <c r="C53" s="118">
        <v>146520</v>
      </c>
      <c r="D53" s="250">
        <v>146518</v>
      </c>
      <c r="E53" s="118">
        <v>146518</v>
      </c>
      <c r="F53" s="250">
        <v>146515</v>
      </c>
      <c r="G53" s="250">
        <v>146515</v>
      </c>
      <c r="H53" s="250">
        <v>146514</v>
      </c>
      <c r="I53" s="250">
        <v>146513</v>
      </c>
      <c r="J53" s="250">
        <v>146512</v>
      </c>
      <c r="K53" s="118">
        <v>146645</v>
      </c>
      <c r="L53" s="118">
        <v>146756</v>
      </c>
      <c r="M53" s="118">
        <v>146814</v>
      </c>
      <c r="N53" s="250">
        <v>147027</v>
      </c>
      <c r="O53" s="118">
        <v>147601</v>
      </c>
      <c r="P53" s="348">
        <v>96448</v>
      </c>
      <c r="Q53" s="205">
        <v>96782</v>
      </c>
    </row>
    <row r="54" spans="2:17" s="30" customFormat="1" ht="18.75" customHeight="1">
      <c r="B54" s="295" t="s">
        <v>344</v>
      </c>
      <c r="C54" s="118">
        <v>-138</v>
      </c>
      <c r="D54" s="250">
        <v>-147</v>
      </c>
      <c r="E54" s="118">
        <v>-148</v>
      </c>
      <c r="F54" s="250">
        <v>-157</v>
      </c>
      <c r="G54" s="250">
        <v>-159</v>
      </c>
      <c r="H54" s="250">
        <v>-161</v>
      </c>
      <c r="I54" s="250">
        <v>-170</v>
      </c>
      <c r="J54" s="250">
        <v>-174</v>
      </c>
      <c r="K54" s="118">
        <v>-865</v>
      </c>
      <c r="L54" s="688">
        <v>-10901</v>
      </c>
      <c r="M54" s="688">
        <v>-15854</v>
      </c>
      <c r="N54" s="1166">
        <v>-31015</v>
      </c>
      <c r="O54" s="688">
        <v>-31058</v>
      </c>
      <c r="P54" s="1260">
        <v>-21915</v>
      </c>
      <c r="Q54" s="1316">
        <v>-45701</v>
      </c>
    </row>
    <row r="55" spans="2:17" s="30" customFormat="1" ht="18.75" customHeight="1">
      <c r="B55" s="383" t="s">
        <v>345</v>
      </c>
      <c r="C55" s="128">
        <v>40885</v>
      </c>
      <c r="D55" s="249">
        <v>23580</v>
      </c>
      <c r="E55" s="128">
        <v>62826</v>
      </c>
      <c r="F55" s="249">
        <v>119617</v>
      </c>
      <c r="G55" s="249">
        <v>194557</v>
      </c>
      <c r="H55" s="249">
        <v>132415</v>
      </c>
      <c r="I55" s="249">
        <v>132682</v>
      </c>
      <c r="J55" s="249">
        <v>124348</v>
      </c>
      <c r="K55" s="128">
        <v>107576</v>
      </c>
      <c r="L55" s="128">
        <v>49777</v>
      </c>
      <c r="M55" s="128">
        <v>77772</v>
      </c>
      <c r="N55" s="249">
        <v>136747</v>
      </c>
      <c r="O55" s="128">
        <v>138638</v>
      </c>
      <c r="P55" s="346">
        <v>199190</v>
      </c>
      <c r="Q55" s="311">
        <v>190096</v>
      </c>
    </row>
    <row r="56" spans="2:17" s="30" customFormat="1" ht="18.75" customHeight="1">
      <c r="B56" s="304" t="s">
        <v>346</v>
      </c>
      <c r="C56" s="286">
        <v>-1320</v>
      </c>
      <c r="D56" s="287">
        <v>-327</v>
      </c>
      <c r="E56" s="286">
        <v>13053</v>
      </c>
      <c r="F56" s="287">
        <v>33538</v>
      </c>
      <c r="G56" s="287">
        <v>49731</v>
      </c>
      <c r="H56" s="287">
        <v>81245</v>
      </c>
      <c r="I56" s="287">
        <v>111149</v>
      </c>
      <c r="J56" s="287">
        <v>155437</v>
      </c>
      <c r="K56" s="286">
        <v>204600</v>
      </c>
      <c r="L56" s="286">
        <v>233151</v>
      </c>
      <c r="M56" s="286">
        <v>250039</v>
      </c>
      <c r="N56" s="287">
        <v>314913</v>
      </c>
      <c r="O56" s="286">
        <v>422193</v>
      </c>
      <c r="P56" s="1261">
        <v>490013</v>
      </c>
      <c r="Q56" s="1317">
        <v>567439</v>
      </c>
    </row>
    <row r="57" spans="2:17" s="30" customFormat="1" ht="18.75" customHeight="1">
      <c r="B57" s="597" t="s">
        <v>347</v>
      </c>
      <c r="C57" s="598">
        <v>346285</v>
      </c>
      <c r="D57" s="599">
        <v>329962</v>
      </c>
      <c r="E57" s="598">
        <v>382589</v>
      </c>
      <c r="F57" s="599">
        <v>459853</v>
      </c>
      <c r="G57" s="599">
        <v>550983</v>
      </c>
      <c r="H57" s="599">
        <v>520353</v>
      </c>
      <c r="I57" s="599">
        <v>550513</v>
      </c>
      <c r="J57" s="599">
        <v>586464</v>
      </c>
      <c r="K57" s="598">
        <v>618295</v>
      </c>
      <c r="L57" s="598">
        <v>579123</v>
      </c>
      <c r="M57" s="598">
        <v>619111</v>
      </c>
      <c r="N57" s="599">
        <v>728012</v>
      </c>
      <c r="O57" s="598">
        <v>837713</v>
      </c>
      <c r="P57" s="1262">
        <v>924076</v>
      </c>
      <c r="Q57" s="1318">
        <v>968956</v>
      </c>
    </row>
    <row r="58" spans="2:17" s="30" customFormat="1" ht="18.75" customHeight="1">
      <c r="B58" s="596" t="s">
        <v>348</v>
      </c>
      <c r="C58" s="594">
        <v>26937</v>
      </c>
      <c r="D58" s="595">
        <v>25218</v>
      </c>
      <c r="E58" s="594">
        <v>28709</v>
      </c>
      <c r="F58" s="595">
        <v>33105</v>
      </c>
      <c r="G58" s="595">
        <v>39672</v>
      </c>
      <c r="H58" s="595">
        <v>29363</v>
      </c>
      <c r="I58" s="595">
        <v>27457</v>
      </c>
      <c r="J58" s="595">
        <v>38659</v>
      </c>
      <c r="K58" s="594">
        <v>43312</v>
      </c>
      <c r="L58" s="594">
        <v>42774</v>
      </c>
      <c r="M58" s="594">
        <v>35527</v>
      </c>
      <c r="N58" s="595">
        <v>35866</v>
      </c>
      <c r="O58" s="594">
        <v>38863</v>
      </c>
      <c r="P58" s="180">
        <v>31550</v>
      </c>
      <c r="Q58" s="1310">
        <v>38659</v>
      </c>
    </row>
    <row r="59" spans="2:17" s="38" customFormat="1" ht="21" customHeight="1">
      <c r="B59" s="297" t="s">
        <v>349</v>
      </c>
      <c r="C59" s="126">
        <v>373223</v>
      </c>
      <c r="D59" s="256">
        <v>355180</v>
      </c>
      <c r="E59" s="126">
        <v>411298</v>
      </c>
      <c r="F59" s="256">
        <v>492959</v>
      </c>
      <c r="G59" s="256">
        <v>590656</v>
      </c>
      <c r="H59" s="256">
        <v>549716</v>
      </c>
      <c r="I59" s="256">
        <v>577970</v>
      </c>
      <c r="J59" s="256">
        <v>625124</v>
      </c>
      <c r="K59" s="126">
        <v>661607</v>
      </c>
      <c r="L59" s="126">
        <v>621898</v>
      </c>
      <c r="M59" s="126">
        <v>654639</v>
      </c>
      <c r="N59" s="256">
        <v>763878</v>
      </c>
      <c r="O59" s="126">
        <v>876576</v>
      </c>
      <c r="P59" s="554">
        <v>955627</v>
      </c>
      <c r="Q59" s="309">
        <v>1007616</v>
      </c>
    </row>
    <row r="60" spans="2:17" s="38" customFormat="1" ht="20.25" customHeight="1" thickBot="1">
      <c r="B60" s="302" t="s">
        <v>350</v>
      </c>
      <c r="C60" s="131">
        <v>2170145</v>
      </c>
      <c r="D60" s="260">
        <v>2190692</v>
      </c>
      <c r="E60" s="131">
        <v>2150050</v>
      </c>
      <c r="F60" s="260">
        <v>2220236</v>
      </c>
      <c r="G60" s="260">
        <v>2297358</v>
      </c>
      <c r="H60" s="260">
        <v>2056670</v>
      </c>
      <c r="I60" s="260">
        <v>2138466</v>
      </c>
      <c r="J60" s="260">
        <v>2350351</v>
      </c>
      <c r="K60" s="131">
        <v>2297059</v>
      </c>
      <c r="L60" s="131">
        <v>2230285</v>
      </c>
      <c r="M60" s="131">
        <v>2300115</v>
      </c>
      <c r="N60" s="260">
        <v>2661680</v>
      </c>
      <c r="O60" s="131">
        <v>2660843</v>
      </c>
      <c r="P60" s="563">
        <v>2886873</v>
      </c>
      <c r="Q60" s="312">
        <v>3087252</v>
      </c>
    </row>
    <row r="61" spans="2:17" ht="15" customHeight="1" thickTop="1">
      <c r="B61" s="48"/>
      <c r="K61" s="94"/>
      <c r="L61" s="689"/>
      <c r="M61" s="689"/>
    </row>
    <row r="62" spans="2:17" ht="20.25" customHeight="1">
      <c r="B62" s="1427" t="s">
        <v>351</v>
      </c>
      <c r="C62" s="1428"/>
      <c r="D62" s="1428"/>
      <c r="E62" s="1428"/>
      <c r="K62" s="94"/>
      <c r="L62" s="94"/>
      <c r="M62" s="94"/>
      <c r="N62" s="94"/>
      <c r="O62" s="94"/>
      <c r="P62" s="94"/>
      <c r="Q62" s="94"/>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5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D1" activePane="topRight" state="frozenSplit"/>
      <selection pane="topRight" activeCell="K33" sqref="K33"/>
    </sheetView>
  </sheetViews>
  <sheetFormatPr defaultColWidth="9" defaultRowHeight="18"/>
  <cols>
    <col min="1" max="1" width="3.5" style="51" customWidth="1"/>
    <col min="2" max="2" width="2.5" style="52" customWidth="1"/>
    <col min="3" max="3" width="60.5" style="51" customWidth="1"/>
    <col min="4" max="6" width="16.5" style="51" customWidth="1"/>
    <col min="7" max="7" width="16.5" style="52" customWidth="1"/>
    <col min="8" max="8" width="16.5" style="593" customWidth="1"/>
    <col min="9" max="13" width="16.5" style="51" customWidth="1"/>
    <col min="14" max="16384" width="9" style="51"/>
  </cols>
  <sheetData>
    <row r="1" spans="1:13" ht="22.5" customHeight="1">
      <c r="A1" s="61" t="s">
        <v>352</v>
      </c>
      <c r="B1" s="61"/>
      <c r="H1" s="568"/>
      <c r="J1" s="1223"/>
      <c r="K1" s="1220"/>
      <c r="L1" s="1220"/>
      <c r="M1" s="1220" t="s">
        <v>1</v>
      </c>
    </row>
    <row r="2" spans="1:13" ht="7.5" customHeight="1">
      <c r="B2" s="53"/>
      <c r="H2" s="569"/>
    </row>
    <row r="3" spans="1:13" s="54" customFormat="1" ht="15.75" customHeight="1">
      <c r="B3" s="1429"/>
      <c r="C3" s="1430"/>
      <c r="D3" s="1433" t="s">
        <v>246</v>
      </c>
      <c r="E3" s="1433" t="s">
        <v>3</v>
      </c>
      <c r="F3" s="1433" t="s">
        <v>247</v>
      </c>
      <c r="G3" s="1435" t="s">
        <v>248</v>
      </c>
      <c r="H3" s="1435" t="s">
        <v>249</v>
      </c>
      <c r="I3" s="1435" t="s">
        <v>250</v>
      </c>
      <c r="J3" s="1435" t="s">
        <v>45</v>
      </c>
      <c r="K3" s="1439" t="s">
        <v>46</v>
      </c>
      <c r="L3" s="1441" t="s">
        <v>47</v>
      </c>
      <c r="M3" s="1437" t="s">
        <v>11</v>
      </c>
    </row>
    <row r="4" spans="1:13" s="54" customFormat="1" ht="21.75" customHeight="1">
      <c r="B4" s="1431"/>
      <c r="C4" s="1432"/>
      <c r="D4" s="1434"/>
      <c r="E4" s="1434"/>
      <c r="F4" s="1434"/>
      <c r="G4" s="1436"/>
      <c r="H4" s="1436"/>
      <c r="I4" s="1436"/>
      <c r="J4" s="1436"/>
      <c r="K4" s="1440"/>
      <c r="L4" s="1442"/>
      <c r="M4" s="1438"/>
    </row>
    <row r="5" spans="1:13" ht="25.5" customHeight="1">
      <c r="B5" s="570" t="s">
        <v>353</v>
      </c>
      <c r="C5" s="55"/>
      <c r="D5" s="109"/>
      <c r="E5" s="109"/>
      <c r="F5" s="109"/>
      <c r="G5" s="109"/>
      <c r="H5" s="109"/>
      <c r="I5" s="109"/>
      <c r="J5" s="109"/>
      <c r="K5" s="571"/>
      <c r="L5" s="271"/>
      <c r="M5" s="317"/>
    </row>
    <row r="6" spans="1:13" s="52" customFormat="1" ht="24" customHeight="1">
      <c r="B6" s="86"/>
      <c r="C6" s="572" t="s">
        <v>354</v>
      </c>
      <c r="D6" s="123">
        <v>-42101</v>
      </c>
      <c r="E6" s="123">
        <v>-380079</v>
      </c>
      <c r="F6" s="123">
        <v>69414</v>
      </c>
      <c r="G6" s="123">
        <v>88085</v>
      </c>
      <c r="H6" s="123">
        <v>88344</v>
      </c>
      <c r="I6" s="123">
        <v>37070</v>
      </c>
      <c r="J6" s="123">
        <v>18894</v>
      </c>
      <c r="K6" s="549">
        <v>39312</v>
      </c>
      <c r="L6" s="253">
        <v>61454</v>
      </c>
      <c r="M6" s="306">
        <v>31719</v>
      </c>
    </row>
    <row r="7" spans="1:13" s="52" customFormat="1" ht="24" customHeight="1">
      <c r="B7" s="86"/>
      <c r="C7" s="573" t="s">
        <v>355</v>
      </c>
      <c r="D7" s="124">
        <v>33557</v>
      </c>
      <c r="E7" s="124">
        <v>24784</v>
      </c>
      <c r="F7" s="124">
        <v>25958</v>
      </c>
      <c r="G7" s="124">
        <v>23928</v>
      </c>
      <c r="H7" s="124">
        <v>28844</v>
      </c>
      <c r="I7" s="124">
        <v>26698</v>
      </c>
      <c r="J7" s="124">
        <v>23196</v>
      </c>
      <c r="K7" s="550">
        <v>24096</v>
      </c>
      <c r="L7" s="254">
        <v>33289</v>
      </c>
      <c r="M7" s="307">
        <v>30944</v>
      </c>
    </row>
    <row r="8" spans="1:13" s="52" customFormat="1" ht="24" customHeight="1">
      <c r="B8" s="86"/>
      <c r="C8" s="574" t="s">
        <v>76</v>
      </c>
      <c r="D8" s="124" t="s">
        <v>22</v>
      </c>
      <c r="E8" s="124" t="s">
        <v>22</v>
      </c>
      <c r="F8" s="124">
        <v>2022</v>
      </c>
      <c r="G8" s="124">
        <v>3393</v>
      </c>
      <c r="H8" s="124">
        <v>6994</v>
      </c>
      <c r="I8" s="124">
        <v>12151</v>
      </c>
      <c r="J8" s="124">
        <v>9402</v>
      </c>
      <c r="K8" s="550">
        <v>9687</v>
      </c>
      <c r="L8" s="254">
        <v>6101</v>
      </c>
      <c r="M8" s="307">
        <v>11893</v>
      </c>
    </row>
    <row r="9" spans="1:13" s="52" customFormat="1" ht="24" customHeight="1">
      <c r="B9" s="86"/>
      <c r="C9" s="574" t="s">
        <v>356</v>
      </c>
      <c r="D9" s="124">
        <v>8998</v>
      </c>
      <c r="E9" s="124">
        <v>13415</v>
      </c>
      <c r="F9" s="124">
        <v>950</v>
      </c>
      <c r="G9" s="124">
        <v>3957</v>
      </c>
      <c r="H9" s="124">
        <v>6085</v>
      </c>
      <c r="I9" s="124">
        <v>15132</v>
      </c>
      <c r="J9" s="124">
        <v>16543</v>
      </c>
      <c r="K9" s="550">
        <v>801</v>
      </c>
      <c r="L9" s="254">
        <v>2640</v>
      </c>
      <c r="M9" s="307">
        <v>1530</v>
      </c>
    </row>
    <row r="10" spans="1:13" s="52" customFormat="1" ht="24" customHeight="1">
      <c r="B10" s="86"/>
      <c r="C10" s="574" t="s">
        <v>357</v>
      </c>
      <c r="D10" s="124" t="s">
        <v>22</v>
      </c>
      <c r="E10" s="124" t="s">
        <v>22</v>
      </c>
      <c r="F10" s="124" t="s">
        <v>22</v>
      </c>
      <c r="G10" s="124">
        <v>4016</v>
      </c>
      <c r="H10" s="124">
        <v>3564</v>
      </c>
      <c r="I10" s="124">
        <v>5119</v>
      </c>
      <c r="J10" s="124">
        <v>4443</v>
      </c>
      <c r="K10" s="550">
        <v>4548</v>
      </c>
      <c r="L10" s="254">
        <v>4998</v>
      </c>
      <c r="M10" s="307">
        <v>4774</v>
      </c>
    </row>
    <row r="11" spans="1:13" s="52" customFormat="1" ht="24" customHeight="1">
      <c r="B11" s="86"/>
      <c r="C11" s="573" t="s">
        <v>358</v>
      </c>
      <c r="D11" s="124">
        <v>23570</v>
      </c>
      <c r="E11" s="124">
        <v>64121</v>
      </c>
      <c r="F11" s="124">
        <v>-110810</v>
      </c>
      <c r="G11" s="124">
        <v>-6148</v>
      </c>
      <c r="H11" s="124">
        <v>-41067</v>
      </c>
      <c r="I11" s="124">
        <v>-16127</v>
      </c>
      <c r="J11" s="124">
        <v>-3977</v>
      </c>
      <c r="K11" s="550">
        <v>1619</v>
      </c>
      <c r="L11" s="254">
        <v>-15162</v>
      </c>
      <c r="M11" s="307">
        <v>-3590</v>
      </c>
    </row>
    <row r="12" spans="1:13" s="52" customFormat="1" ht="24" customHeight="1">
      <c r="B12" s="86"/>
      <c r="C12" s="573" t="s">
        <v>359</v>
      </c>
      <c r="D12" s="124" t="s">
        <v>22</v>
      </c>
      <c r="E12" s="124">
        <v>-7843</v>
      </c>
      <c r="F12" s="124">
        <v>-3630</v>
      </c>
      <c r="G12" s="124">
        <v>-3015</v>
      </c>
      <c r="H12" s="124">
        <v>-2926</v>
      </c>
      <c r="I12" s="124">
        <v>-2088</v>
      </c>
      <c r="J12" s="124">
        <v>-3296</v>
      </c>
      <c r="K12" s="550">
        <v>901</v>
      </c>
      <c r="L12" s="254">
        <v>1130</v>
      </c>
      <c r="M12" s="307">
        <v>1744</v>
      </c>
    </row>
    <row r="13" spans="1:13" s="52" customFormat="1" ht="24" customHeight="1">
      <c r="B13" s="86"/>
      <c r="C13" s="573" t="s">
        <v>360</v>
      </c>
      <c r="D13" s="124">
        <v>-29116</v>
      </c>
      <c r="E13" s="124">
        <v>-22084</v>
      </c>
      <c r="F13" s="124">
        <v>-20030</v>
      </c>
      <c r="G13" s="124">
        <v>-21048</v>
      </c>
      <c r="H13" s="124">
        <v>-18719</v>
      </c>
      <c r="I13" s="124">
        <v>-17947</v>
      </c>
      <c r="J13" s="124">
        <v>-9672</v>
      </c>
      <c r="K13" s="550">
        <v>-8390</v>
      </c>
      <c r="L13" s="254">
        <v>-10972</v>
      </c>
      <c r="M13" s="307">
        <v>-7512</v>
      </c>
    </row>
    <row r="14" spans="1:13" s="52" customFormat="1" ht="24" customHeight="1">
      <c r="B14" s="86"/>
      <c r="C14" s="574" t="s">
        <v>27</v>
      </c>
      <c r="D14" s="124">
        <v>55675</v>
      </c>
      <c r="E14" s="124">
        <v>48754</v>
      </c>
      <c r="F14" s="124">
        <v>40143</v>
      </c>
      <c r="G14" s="124">
        <v>38421</v>
      </c>
      <c r="H14" s="124">
        <v>33284</v>
      </c>
      <c r="I14" s="124">
        <v>29452</v>
      </c>
      <c r="J14" s="124">
        <v>25987</v>
      </c>
      <c r="K14" s="550">
        <v>23936</v>
      </c>
      <c r="L14" s="254">
        <v>24217</v>
      </c>
      <c r="M14" s="307">
        <v>21026</v>
      </c>
    </row>
    <row r="15" spans="1:13" s="52" customFormat="1" ht="24" customHeight="1">
      <c r="B15" s="86"/>
      <c r="C15" s="574" t="s">
        <v>361</v>
      </c>
      <c r="D15" s="124" t="s">
        <v>22</v>
      </c>
      <c r="E15" s="124">
        <v>-322</v>
      </c>
      <c r="F15" s="124">
        <v>320</v>
      </c>
      <c r="G15" s="124">
        <v>3</v>
      </c>
      <c r="H15" s="124">
        <v>5053</v>
      </c>
      <c r="I15" s="124">
        <v>5294</v>
      </c>
      <c r="J15" s="124">
        <v>-1832</v>
      </c>
      <c r="K15" s="550">
        <v>3907</v>
      </c>
      <c r="L15" s="254">
        <v>445</v>
      </c>
      <c r="M15" s="307">
        <v>-9447</v>
      </c>
    </row>
    <row r="16" spans="1:13" s="52" customFormat="1" ht="24" customHeight="1">
      <c r="B16" s="86"/>
      <c r="C16" s="574" t="s">
        <v>362</v>
      </c>
      <c r="D16" s="124">
        <v>-5929</v>
      </c>
      <c r="E16" s="124">
        <v>-10741</v>
      </c>
      <c r="F16" s="124">
        <v>-19149</v>
      </c>
      <c r="G16" s="124">
        <v>-23752</v>
      </c>
      <c r="H16" s="124">
        <v>-28911</v>
      </c>
      <c r="I16" s="124">
        <v>-2455</v>
      </c>
      <c r="J16" s="124">
        <v>-9179</v>
      </c>
      <c r="K16" s="550">
        <v>-19297</v>
      </c>
      <c r="L16" s="254">
        <v>-12566</v>
      </c>
      <c r="M16" s="307">
        <v>-15588</v>
      </c>
    </row>
    <row r="17" spans="2:13" ht="24" customHeight="1">
      <c r="B17" s="86"/>
      <c r="C17" s="575" t="s">
        <v>363</v>
      </c>
      <c r="D17" s="124">
        <v>-21945</v>
      </c>
      <c r="E17" s="124">
        <v>360</v>
      </c>
      <c r="F17" s="124">
        <v>-4025</v>
      </c>
      <c r="G17" s="124">
        <v>-14787</v>
      </c>
      <c r="H17" s="124">
        <v>-9265</v>
      </c>
      <c r="I17" s="124">
        <v>-30217</v>
      </c>
      <c r="J17" s="124">
        <v>-32375</v>
      </c>
      <c r="K17" s="550">
        <v>-755</v>
      </c>
      <c r="L17" s="254">
        <v>-9286</v>
      </c>
      <c r="M17" s="307">
        <v>-10255</v>
      </c>
    </row>
    <row r="18" spans="2:13" s="52" customFormat="1" ht="24" customHeight="1">
      <c r="B18" s="86"/>
      <c r="C18" s="576" t="s">
        <v>364</v>
      </c>
      <c r="D18" s="124">
        <v>4317</v>
      </c>
      <c r="E18" s="124">
        <v>95495</v>
      </c>
      <c r="F18" s="124">
        <v>-2238</v>
      </c>
      <c r="G18" s="124">
        <v>-9452</v>
      </c>
      <c r="H18" s="124">
        <v>285</v>
      </c>
      <c r="I18" s="124">
        <v>-6263</v>
      </c>
      <c r="J18" s="124">
        <v>-990</v>
      </c>
      <c r="K18" s="550">
        <v>-4386</v>
      </c>
      <c r="L18" s="254">
        <v>-2393</v>
      </c>
      <c r="M18" s="307">
        <v>-2632</v>
      </c>
    </row>
    <row r="19" spans="2:13" s="52" customFormat="1" ht="24" customHeight="1">
      <c r="B19" s="86"/>
      <c r="C19" s="576" t="s">
        <v>365</v>
      </c>
      <c r="D19" s="124" t="s">
        <v>22</v>
      </c>
      <c r="E19" s="124" t="s">
        <v>22</v>
      </c>
      <c r="F19" s="124" t="s">
        <v>22</v>
      </c>
      <c r="G19" s="124" t="s">
        <v>22</v>
      </c>
      <c r="H19" s="124" t="s">
        <v>22</v>
      </c>
      <c r="I19" s="124" t="s">
        <v>22</v>
      </c>
      <c r="J19" s="124" t="s">
        <v>22</v>
      </c>
      <c r="K19" s="550">
        <v>-10307</v>
      </c>
      <c r="L19" s="254">
        <v>-194</v>
      </c>
      <c r="M19" s="307" t="s">
        <v>22</v>
      </c>
    </row>
    <row r="20" spans="2:13" s="52" customFormat="1" ht="24" customHeight="1">
      <c r="B20" s="86"/>
      <c r="C20" s="576" t="s">
        <v>366</v>
      </c>
      <c r="D20" s="124">
        <v>101743</v>
      </c>
      <c r="E20" s="124">
        <v>7171</v>
      </c>
      <c r="F20" s="124">
        <v>26492</v>
      </c>
      <c r="G20" s="124">
        <v>-62697</v>
      </c>
      <c r="H20" s="124">
        <v>-26135</v>
      </c>
      <c r="I20" s="124">
        <v>118034</v>
      </c>
      <c r="J20" s="124">
        <v>57221</v>
      </c>
      <c r="K20" s="550">
        <v>-30328</v>
      </c>
      <c r="L20" s="254">
        <v>-19910</v>
      </c>
      <c r="M20" s="307">
        <v>35621</v>
      </c>
    </row>
    <row r="21" spans="2:13" s="52" customFormat="1" ht="24" customHeight="1">
      <c r="B21" s="86"/>
      <c r="C21" s="573" t="s">
        <v>367</v>
      </c>
      <c r="D21" s="124">
        <v>52938</v>
      </c>
      <c r="E21" s="124">
        <v>45102</v>
      </c>
      <c r="F21" s="124">
        <v>-8492</v>
      </c>
      <c r="G21" s="124">
        <v>-99052</v>
      </c>
      <c r="H21" s="124">
        <v>-108510</v>
      </c>
      <c r="I21" s="124">
        <v>10703</v>
      </c>
      <c r="J21" s="124">
        <v>80618</v>
      </c>
      <c r="K21" s="550">
        <v>-6997</v>
      </c>
      <c r="L21" s="254">
        <v>-25494</v>
      </c>
      <c r="M21" s="307">
        <v>-13210</v>
      </c>
    </row>
    <row r="22" spans="2:13" s="52" customFormat="1" ht="24" customHeight="1">
      <c r="B22" s="86"/>
      <c r="C22" s="573" t="s">
        <v>368</v>
      </c>
      <c r="D22" s="124">
        <v>-49161</v>
      </c>
      <c r="E22" s="124">
        <v>-15770</v>
      </c>
      <c r="F22" s="124">
        <v>-34978</v>
      </c>
      <c r="G22" s="124">
        <v>78685</v>
      </c>
      <c r="H22" s="124">
        <v>55154</v>
      </c>
      <c r="I22" s="124">
        <v>-108118</v>
      </c>
      <c r="J22" s="124">
        <v>-46575</v>
      </c>
      <c r="K22" s="550">
        <v>52368</v>
      </c>
      <c r="L22" s="254">
        <v>47570</v>
      </c>
      <c r="M22" s="307">
        <v>-21792</v>
      </c>
    </row>
    <row r="23" spans="2:13" ht="24" customHeight="1">
      <c r="B23" s="87"/>
      <c r="C23" s="577" t="s">
        <v>369</v>
      </c>
      <c r="D23" s="125">
        <v>-13649</v>
      </c>
      <c r="E23" s="125">
        <v>156538</v>
      </c>
      <c r="F23" s="125">
        <v>116555</v>
      </c>
      <c r="G23" s="125">
        <v>39759</v>
      </c>
      <c r="H23" s="125">
        <v>62223</v>
      </c>
      <c r="I23" s="125">
        <v>43779</v>
      </c>
      <c r="J23" s="125">
        <v>-2433</v>
      </c>
      <c r="K23" s="552">
        <v>8790</v>
      </c>
      <c r="L23" s="255">
        <v>27277</v>
      </c>
      <c r="M23" s="308">
        <v>17224</v>
      </c>
    </row>
    <row r="24" spans="2:13" ht="24" customHeight="1">
      <c r="B24" s="87"/>
      <c r="C24" s="578" t="s">
        <v>370</v>
      </c>
      <c r="D24" s="187">
        <v>118898</v>
      </c>
      <c r="E24" s="187">
        <v>18905</v>
      </c>
      <c r="F24" s="187">
        <v>78502</v>
      </c>
      <c r="G24" s="187">
        <v>40296</v>
      </c>
      <c r="H24" s="187">
        <v>54297</v>
      </c>
      <c r="I24" s="187">
        <v>120218</v>
      </c>
      <c r="J24" s="187">
        <v>125972</v>
      </c>
      <c r="K24" s="579">
        <v>89506</v>
      </c>
      <c r="L24" s="272">
        <v>113145</v>
      </c>
      <c r="M24" s="318">
        <v>72448</v>
      </c>
    </row>
    <row r="25" spans="2:13" ht="24" customHeight="1">
      <c r="B25" s="86"/>
      <c r="C25" s="580" t="s">
        <v>371</v>
      </c>
      <c r="D25" s="130">
        <v>39428</v>
      </c>
      <c r="E25" s="130">
        <v>22006</v>
      </c>
      <c r="F25" s="130">
        <v>21761</v>
      </c>
      <c r="G25" s="130">
        <v>22693</v>
      </c>
      <c r="H25" s="130">
        <v>34621</v>
      </c>
      <c r="I25" s="130">
        <v>30871</v>
      </c>
      <c r="J25" s="130">
        <v>18120</v>
      </c>
      <c r="K25" s="178">
        <v>13172</v>
      </c>
      <c r="L25" s="259">
        <v>18933</v>
      </c>
      <c r="M25" s="313">
        <v>18757</v>
      </c>
    </row>
    <row r="26" spans="2:13" ht="24" customHeight="1">
      <c r="B26" s="86"/>
      <c r="C26" s="573" t="s">
        <v>372</v>
      </c>
      <c r="D26" s="124">
        <v>-58914</v>
      </c>
      <c r="E26" s="124">
        <v>-49858</v>
      </c>
      <c r="F26" s="124">
        <v>-40673</v>
      </c>
      <c r="G26" s="124">
        <v>-37868</v>
      </c>
      <c r="H26" s="124">
        <v>-33408</v>
      </c>
      <c r="I26" s="124">
        <v>-29016</v>
      </c>
      <c r="J26" s="124">
        <v>-26379</v>
      </c>
      <c r="K26" s="550">
        <v>-24013</v>
      </c>
      <c r="L26" s="254">
        <v>-23883</v>
      </c>
      <c r="M26" s="307">
        <v>-21588</v>
      </c>
    </row>
    <row r="27" spans="2:13" ht="24" customHeight="1">
      <c r="B27" s="86"/>
      <c r="C27" s="573" t="s">
        <v>373</v>
      </c>
      <c r="D27" s="124" t="s">
        <v>22</v>
      </c>
      <c r="E27" s="124" t="s">
        <v>22</v>
      </c>
      <c r="F27" s="124" t="s">
        <v>22</v>
      </c>
      <c r="G27" s="124" t="s">
        <v>22</v>
      </c>
      <c r="H27" s="124" t="s">
        <v>22</v>
      </c>
      <c r="I27" s="124" t="s">
        <v>22</v>
      </c>
      <c r="J27" s="124" t="s">
        <v>22</v>
      </c>
      <c r="K27" s="124" t="s">
        <v>22</v>
      </c>
      <c r="L27" s="124" t="s">
        <v>22</v>
      </c>
      <c r="M27" s="307">
        <v>-3082</v>
      </c>
    </row>
    <row r="28" spans="2:13" ht="24" customHeight="1">
      <c r="B28" s="87"/>
      <c r="C28" s="578" t="s">
        <v>374</v>
      </c>
      <c r="D28" s="187">
        <v>-12252</v>
      </c>
      <c r="E28" s="187">
        <v>-10827</v>
      </c>
      <c r="F28" s="187">
        <v>-16434</v>
      </c>
      <c r="G28" s="187">
        <v>-18081</v>
      </c>
      <c r="H28" s="187">
        <v>-20102</v>
      </c>
      <c r="I28" s="187">
        <v>-18344</v>
      </c>
      <c r="J28" s="187">
        <v>-10490</v>
      </c>
      <c r="K28" s="579">
        <v>-10801</v>
      </c>
      <c r="L28" s="272">
        <v>-16593</v>
      </c>
      <c r="M28" s="318">
        <v>-15011</v>
      </c>
    </row>
    <row r="29" spans="2:13" s="57" customFormat="1" ht="25.5" customHeight="1">
      <c r="B29" s="581" t="s">
        <v>375</v>
      </c>
      <c r="C29" s="56"/>
      <c r="D29" s="126">
        <v>87160</v>
      </c>
      <c r="E29" s="126">
        <v>-19774</v>
      </c>
      <c r="F29" s="126">
        <v>43155</v>
      </c>
      <c r="G29" s="126">
        <v>7040</v>
      </c>
      <c r="H29" s="126">
        <v>35407</v>
      </c>
      <c r="I29" s="126">
        <v>103729</v>
      </c>
      <c r="J29" s="126">
        <v>107222</v>
      </c>
      <c r="K29" s="554">
        <v>67863</v>
      </c>
      <c r="L29" s="256">
        <v>91600</v>
      </c>
      <c r="M29" s="309">
        <v>51524</v>
      </c>
    </row>
    <row r="30" spans="2:13" ht="36" customHeight="1">
      <c r="B30" s="570" t="s">
        <v>376</v>
      </c>
      <c r="C30" s="55"/>
      <c r="D30" s="130"/>
      <c r="E30" s="130"/>
      <c r="F30" s="130"/>
      <c r="G30" s="130"/>
      <c r="H30" s="130"/>
      <c r="I30" s="130"/>
      <c r="J30" s="130"/>
      <c r="K30" s="178"/>
      <c r="L30" s="259"/>
      <c r="M30" s="313"/>
    </row>
    <row r="31" spans="2:13" s="52" customFormat="1" ht="24" customHeight="1">
      <c r="B31" s="86"/>
      <c r="C31" s="572" t="s">
        <v>377</v>
      </c>
      <c r="D31" s="123">
        <v>-15090</v>
      </c>
      <c r="E31" s="123">
        <v>9832</v>
      </c>
      <c r="F31" s="123">
        <v>2541</v>
      </c>
      <c r="G31" s="123">
        <v>9392</v>
      </c>
      <c r="H31" s="123">
        <v>-268</v>
      </c>
      <c r="I31" s="123">
        <v>3862</v>
      </c>
      <c r="J31" s="123">
        <v>-301</v>
      </c>
      <c r="K31" s="549">
        <v>5591</v>
      </c>
      <c r="L31" s="253">
        <v>-11048</v>
      </c>
      <c r="M31" s="306">
        <v>7790</v>
      </c>
    </row>
    <row r="32" spans="2:13" s="52" customFormat="1" ht="24" customHeight="1">
      <c r="B32" s="86"/>
      <c r="C32" s="573" t="s">
        <v>378</v>
      </c>
      <c r="D32" s="124">
        <v>6687</v>
      </c>
      <c r="E32" s="124">
        <v>18111</v>
      </c>
      <c r="F32" s="124">
        <v>-1151</v>
      </c>
      <c r="G32" s="124">
        <v>84</v>
      </c>
      <c r="H32" s="124">
        <v>-190</v>
      </c>
      <c r="I32" s="124">
        <v>1420</v>
      </c>
      <c r="J32" s="124">
        <v>292</v>
      </c>
      <c r="K32" s="550">
        <v>-344</v>
      </c>
      <c r="L32" s="254">
        <v>623</v>
      </c>
      <c r="M32" s="307">
        <v>37</v>
      </c>
    </row>
    <row r="33" spans="2:13" s="52" customFormat="1" ht="24" customHeight="1">
      <c r="B33" s="86"/>
      <c r="C33" s="573" t="s">
        <v>379</v>
      </c>
      <c r="D33" s="124">
        <v>-10848</v>
      </c>
      <c r="E33" s="124">
        <v>-8358</v>
      </c>
      <c r="F33" s="124">
        <v>-25518</v>
      </c>
      <c r="G33" s="124">
        <v>-28774</v>
      </c>
      <c r="H33" s="124">
        <v>-40354</v>
      </c>
      <c r="I33" s="124">
        <v>-43718</v>
      </c>
      <c r="J33" s="124">
        <v>-21189</v>
      </c>
      <c r="K33" s="550">
        <v>-27252</v>
      </c>
      <c r="L33" s="254">
        <v>-35745</v>
      </c>
      <c r="M33" s="307">
        <v>-26886</v>
      </c>
    </row>
    <row r="34" spans="2:13" s="52" customFormat="1" ht="24" customHeight="1">
      <c r="B34" s="86"/>
      <c r="C34" s="573" t="s">
        <v>380</v>
      </c>
      <c r="D34" s="124">
        <v>3794</v>
      </c>
      <c r="E34" s="124">
        <v>77419</v>
      </c>
      <c r="F34" s="124">
        <v>16462</v>
      </c>
      <c r="G34" s="124">
        <v>38255</v>
      </c>
      <c r="H34" s="124">
        <v>7969</v>
      </c>
      <c r="I34" s="124">
        <v>16452</v>
      </c>
      <c r="J34" s="124">
        <v>5443</v>
      </c>
      <c r="K34" s="550">
        <v>6654</v>
      </c>
      <c r="L34" s="254">
        <v>13419</v>
      </c>
      <c r="M34" s="307">
        <v>15306</v>
      </c>
    </row>
    <row r="35" spans="2:13" s="52" customFormat="1" ht="24" customHeight="1">
      <c r="B35" s="86"/>
      <c r="C35" s="573" t="s">
        <v>381</v>
      </c>
      <c r="D35" s="124" t="s">
        <v>22</v>
      </c>
      <c r="E35" s="124" t="s">
        <v>22</v>
      </c>
      <c r="F35" s="124" t="s">
        <v>22</v>
      </c>
      <c r="G35" s="124" t="s">
        <v>22</v>
      </c>
      <c r="H35" s="124" t="s">
        <v>22</v>
      </c>
      <c r="I35" s="124">
        <v>-21821</v>
      </c>
      <c r="J35" s="124">
        <v>-7264</v>
      </c>
      <c r="K35" s="550">
        <v>-21195</v>
      </c>
      <c r="L35" s="254">
        <v>-8698</v>
      </c>
      <c r="M35" s="307">
        <v>-11802</v>
      </c>
    </row>
    <row r="36" spans="2:13" s="52" customFormat="1" ht="24" customHeight="1">
      <c r="B36" s="86"/>
      <c r="C36" s="573" t="s">
        <v>382</v>
      </c>
      <c r="D36" s="124">
        <v>-11590</v>
      </c>
      <c r="E36" s="124">
        <v>-17936</v>
      </c>
      <c r="F36" s="124">
        <v>-24380</v>
      </c>
      <c r="G36" s="124">
        <v>-35763</v>
      </c>
      <c r="H36" s="124">
        <v>-48013</v>
      </c>
      <c r="I36" s="124">
        <v>-35104</v>
      </c>
      <c r="J36" s="124">
        <v>-19098</v>
      </c>
      <c r="K36" s="550">
        <v>-20647</v>
      </c>
      <c r="L36" s="254">
        <v>-10025</v>
      </c>
      <c r="M36" s="307">
        <v>-3085</v>
      </c>
    </row>
    <row r="37" spans="2:13" s="52" customFormat="1" ht="24" customHeight="1">
      <c r="B37" s="86"/>
      <c r="C37" s="573" t="s">
        <v>383</v>
      </c>
      <c r="D37" s="124">
        <v>79691</v>
      </c>
      <c r="E37" s="124">
        <v>80361</v>
      </c>
      <c r="F37" s="124">
        <v>59272</v>
      </c>
      <c r="G37" s="124">
        <v>46480</v>
      </c>
      <c r="H37" s="124">
        <v>40234</v>
      </c>
      <c r="I37" s="124">
        <v>51925</v>
      </c>
      <c r="J37" s="124">
        <v>66099</v>
      </c>
      <c r="K37" s="550">
        <v>14228</v>
      </c>
      <c r="L37" s="254">
        <v>19402</v>
      </c>
      <c r="M37" s="307">
        <v>18484</v>
      </c>
    </row>
    <row r="38" spans="2:13" s="52" customFormat="1" ht="24" customHeight="1">
      <c r="B38" s="86"/>
      <c r="C38" s="573" t="s">
        <v>384</v>
      </c>
      <c r="D38" s="124">
        <v>30625</v>
      </c>
      <c r="E38" s="124">
        <v>58176</v>
      </c>
      <c r="F38" s="124">
        <v>27022</v>
      </c>
      <c r="G38" s="124">
        <v>36315</v>
      </c>
      <c r="H38" s="124">
        <v>13891</v>
      </c>
      <c r="I38" s="124">
        <v>13355</v>
      </c>
      <c r="J38" s="124">
        <v>4857</v>
      </c>
      <c r="K38" s="550">
        <v>3049</v>
      </c>
      <c r="L38" s="254">
        <v>3745</v>
      </c>
      <c r="M38" s="307">
        <v>3453</v>
      </c>
    </row>
    <row r="39" spans="2:13" s="52" customFormat="1" ht="24" customHeight="1">
      <c r="B39" s="86"/>
      <c r="C39" s="573" t="s">
        <v>385</v>
      </c>
      <c r="D39" s="124">
        <v>-35559</v>
      </c>
      <c r="E39" s="124">
        <v>-8180</v>
      </c>
      <c r="F39" s="124">
        <v>-9717</v>
      </c>
      <c r="G39" s="124">
        <v>-22914</v>
      </c>
      <c r="H39" s="124">
        <v>-7136</v>
      </c>
      <c r="I39" s="124">
        <v>-2360</v>
      </c>
      <c r="J39" s="124">
        <v>-2263</v>
      </c>
      <c r="K39" s="550">
        <v>-4481</v>
      </c>
      <c r="L39" s="254">
        <v>-13548</v>
      </c>
      <c r="M39" s="307">
        <v>-11697</v>
      </c>
    </row>
    <row r="40" spans="2:13" s="52" customFormat="1" ht="24" customHeight="1">
      <c r="B40" s="86"/>
      <c r="C40" s="573" t="s">
        <v>386</v>
      </c>
      <c r="D40" s="124">
        <v>24410</v>
      </c>
      <c r="E40" s="124">
        <v>26810</v>
      </c>
      <c r="F40" s="124">
        <v>37546</v>
      </c>
      <c r="G40" s="124">
        <v>8576</v>
      </c>
      <c r="H40" s="124">
        <v>2361</v>
      </c>
      <c r="I40" s="124">
        <v>3085</v>
      </c>
      <c r="J40" s="124">
        <v>1785</v>
      </c>
      <c r="K40" s="550">
        <v>11173</v>
      </c>
      <c r="L40" s="254">
        <v>1489</v>
      </c>
      <c r="M40" s="307">
        <v>2412</v>
      </c>
    </row>
    <row r="41" spans="2:13" s="52" customFormat="1" ht="24" customHeight="1">
      <c r="B41" s="86"/>
      <c r="C41" s="582" t="s">
        <v>387</v>
      </c>
      <c r="D41" s="124">
        <v>-2756</v>
      </c>
      <c r="E41" s="124">
        <v>-2013</v>
      </c>
      <c r="F41" s="124">
        <v>-296</v>
      </c>
      <c r="G41" s="124">
        <v>-4408</v>
      </c>
      <c r="H41" s="124">
        <v>-8156</v>
      </c>
      <c r="I41" s="124">
        <v>-5692</v>
      </c>
      <c r="J41" s="188">
        <v>23</v>
      </c>
      <c r="K41" s="583">
        <v>2551</v>
      </c>
      <c r="L41" s="273">
        <v>-2340</v>
      </c>
      <c r="M41" s="319">
        <v>-5624</v>
      </c>
    </row>
    <row r="42" spans="2:13" s="52" customFormat="1" ht="24" customHeight="1">
      <c r="B42" s="86"/>
      <c r="C42" s="582" t="s">
        <v>388</v>
      </c>
      <c r="D42" s="124">
        <v>-2736</v>
      </c>
      <c r="E42" s="124">
        <v>-1223</v>
      </c>
      <c r="F42" s="124">
        <v>937</v>
      </c>
      <c r="G42" s="124">
        <v>3</v>
      </c>
      <c r="H42" s="124">
        <v>-109</v>
      </c>
      <c r="I42" s="124">
        <v>65</v>
      </c>
      <c r="J42" s="188">
        <v>-49</v>
      </c>
      <c r="K42" s="583">
        <v>-460</v>
      </c>
      <c r="L42" s="273">
        <v>-707</v>
      </c>
      <c r="M42" s="319">
        <v>1530</v>
      </c>
    </row>
    <row r="43" spans="2:13" ht="24" customHeight="1">
      <c r="B43" s="87"/>
      <c r="C43" s="577" t="s">
        <v>389</v>
      </c>
      <c r="D43" s="125">
        <v>6400</v>
      </c>
      <c r="E43" s="125">
        <v>8109</v>
      </c>
      <c r="F43" s="125">
        <v>16436</v>
      </c>
      <c r="G43" s="125">
        <v>-4541</v>
      </c>
      <c r="H43" s="125">
        <v>-28951</v>
      </c>
      <c r="I43" s="125">
        <v>1331</v>
      </c>
      <c r="J43" s="125">
        <v>103</v>
      </c>
      <c r="K43" s="552">
        <v>11229</v>
      </c>
      <c r="L43" s="255">
        <v>1144</v>
      </c>
      <c r="M43" s="308">
        <v>-3500</v>
      </c>
    </row>
    <row r="44" spans="2:13" s="57" customFormat="1" ht="25.5" customHeight="1">
      <c r="B44" s="584" t="s">
        <v>390</v>
      </c>
      <c r="C44" s="56"/>
      <c r="D44" s="126">
        <v>73030</v>
      </c>
      <c r="E44" s="126">
        <v>241109</v>
      </c>
      <c r="F44" s="126">
        <v>99155</v>
      </c>
      <c r="G44" s="126">
        <v>42706</v>
      </c>
      <c r="H44" s="126">
        <v>-68723</v>
      </c>
      <c r="I44" s="126">
        <v>-17198</v>
      </c>
      <c r="J44" s="126">
        <v>28439</v>
      </c>
      <c r="K44" s="554">
        <v>-19903</v>
      </c>
      <c r="L44" s="256">
        <v>-42287</v>
      </c>
      <c r="M44" s="309">
        <v>-13580</v>
      </c>
    </row>
    <row r="45" spans="2:13" ht="11.25" customHeight="1">
      <c r="B45" s="86"/>
      <c r="C45" s="58"/>
      <c r="D45" s="130"/>
      <c r="E45" s="130"/>
      <c r="F45" s="130"/>
      <c r="G45" s="130"/>
      <c r="H45" s="130"/>
      <c r="I45" s="130"/>
      <c r="J45" s="130"/>
      <c r="K45" s="178"/>
      <c r="L45" s="259"/>
      <c r="M45" s="313"/>
    </row>
    <row r="46" spans="2:13" s="60" customFormat="1" ht="25.5" customHeight="1">
      <c r="B46" s="88" t="s">
        <v>391</v>
      </c>
      <c r="C46" s="59"/>
      <c r="D46" s="133">
        <v>160190</v>
      </c>
      <c r="E46" s="133">
        <v>221335</v>
      </c>
      <c r="F46" s="133">
        <v>142310</v>
      </c>
      <c r="G46" s="133">
        <v>49746</v>
      </c>
      <c r="H46" s="133">
        <v>-33316</v>
      </c>
      <c r="I46" s="133">
        <v>86531</v>
      </c>
      <c r="J46" s="133">
        <v>135661</v>
      </c>
      <c r="K46" s="585">
        <v>47960</v>
      </c>
      <c r="L46" s="274">
        <v>49313</v>
      </c>
      <c r="M46" s="320">
        <v>37944</v>
      </c>
    </row>
    <row r="47" spans="2:13" ht="9" customHeight="1">
      <c r="B47" s="86"/>
      <c r="C47" s="58"/>
      <c r="D47" s="130"/>
      <c r="E47" s="130"/>
      <c r="F47" s="130"/>
      <c r="G47" s="130"/>
      <c r="H47" s="130"/>
      <c r="I47" s="130"/>
      <c r="J47" s="130"/>
      <c r="K47" s="178"/>
      <c r="L47" s="259"/>
      <c r="M47" s="313"/>
    </row>
    <row r="48" spans="2:13" ht="27" customHeight="1">
      <c r="B48" s="570" t="s">
        <v>392</v>
      </c>
      <c r="C48" s="21"/>
      <c r="D48" s="130"/>
      <c r="E48" s="130"/>
      <c r="F48" s="130"/>
      <c r="G48" s="130"/>
      <c r="H48" s="130"/>
      <c r="I48" s="130"/>
      <c r="J48" s="130"/>
      <c r="K48" s="178"/>
      <c r="L48" s="259"/>
      <c r="M48" s="313"/>
    </row>
    <row r="49" spans="2:13" s="52" customFormat="1" ht="24" customHeight="1">
      <c r="B49" s="86"/>
      <c r="C49" s="572" t="s">
        <v>393</v>
      </c>
      <c r="D49" s="123">
        <v>-189312</v>
      </c>
      <c r="E49" s="123">
        <v>85255</v>
      </c>
      <c r="F49" s="123">
        <v>-233618</v>
      </c>
      <c r="G49" s="123">
        <v>-201386</v>
      </c>
      <c r="H49" s="123">
        <v>-54258</v>
      </c>
      <c r="I49" s="123">
        <v>-57272</v>
      </c>
      <c r="J49" s="123">
        <v>-41620</v>
      </c>
      <c r="K49" s="549">
        <v>-49686</v>
      </c>
      <c r="L49" s="253">
        <v>3433</v>
      </c>
      <c r="M49" s="306">
        <v>-9419</v>
      </c>
    </row>
    <row r="50" spans="2:13" s="52" customFormat="1" ht="24" customHeight="1">
      <c r="B50" s="86"/>
      <c r="C50" s="573" t="s">
        <v>394</v>
      </c>
      <c r="D50" s="124">
        <v>119600</v>
      </c>
      <c r="E50" s="124">
        <v>-2000</v>
      </c>
      <c r="F50" s="124">
        <v>-110000</v>
      </c>
      <c r="G50" s="124">
        <v>-19200</v>
      </c>
      <c r="H50" s="124">
        <v>15000</v>
      </c>
      <c r="I50" s="124">
        <v>10000</v>
      </c>
      <c r="J50" s="124">
        <v>-25000</v>
      </c>
      <c r="K50" s="550">
        <v>-8000</v>
      </c>
      <c r="L50" s="254" t="s">
        <v>22</v>
      </c>
      <c r="M50" s="307" t="s">
        <v>22</v>
      </c>
    </row>
    <row r="51" spans="2:13" s="52" customFormat="1" ht="24" customHeight="1">
      <c r="B51" s="86"/>
      <c r="C51" s="573" t="s">
        <v>395</v>
      </c>
      <c r="D51" s="124">
        <v>176441</v>
      </c>
      <c r="E51" s="124">
        <v>203706</v>
      </c>
      <c r="F51" s="124">
        <v>487025</v>
      </c>
      <c r="G51" s="124">
        <v>274898</v>
      </c>
      <c r="H51" s="124">
        <v>211648</v>
      </c>
      <c r="I51" s="124">
        <v>308571</v>
      </c>
      <c r="J51" s="124">
        <v>244907</v>
      </c>
      <c r="K51" s="550">
        <v>167047</v>
      </c>
      <c r="L51" s="254">
        <v>128061</v>
      </c>
      <c r="M51" s="307">
        <v>236109</v>
      </c>
    </row>
    <row r="52" spans="2:13" s="52" customFormat="1" ht="24" customHeight="1">
      <c r="B52" s="86"/>
      <c r="C52" s="573" t="s">
        <v>396</v>
      </c>
      <c r="D52" s="124">
        <v>-409663</v>
      </c>
      <c r="E52" s="124">
        <v>-487734</v>
      </c>
      <c r="F52" s="124">
        <v>-262600</v>
      </c>
      <c r="G52" s="124">
        <v>-266922</v>
      </c>
      <c r="H52" s="124">
        <v>-154977</v>
      </c>
      <c r="I52" s="124">
        <v>-234144</v>
      </c>
      <c r="J52" s="124">
        <v>-240962</v>
      </c>
      <c r="K52" s="550">
        <v>-155603</v>
      </c>
      <c r="L52" s="254">
        <v>-133646</v>
      </c>
      <c r="M52" s="307">
        <v>-247581</v>
      </c>
    </row>
    <row r="53" spans="2:13" s="52" customFormat="1" ht="24" customHeight="1">
      <c r="B53" s="86"/>
      <c r="C53" s="573" t="s">
        <v>397</v>
      </c>
      <c r="D53" s="124">
        <v>47225</v>
      </c>
      <c r="E53" s="124">
        <v>9998</v>
      </c>
      <c r="F53" s="124">
        <v>154872</v>
      </c>
      <c r="G53" s="124">
        <v>374626</v>
      </c>
      <c r="H53" s="124">
        <v>45905</v>
      </c>
      <c r="I53" s="124">
        <v>55686</v>
      </c>
      <c r="J53" s="124" t="s">
        <v>22</v>
      </c>
      <c r="K53" s="550">
        <v>19900</v>
      </c>
      <c r="L53" s="254">
        <v>39800</v>
      </c>
      <c r="M53" s="307">
        <v>9953</v>
      </c>
    </row>
    <row r="54" spans="2:13" s="52" customFormat="1" ht="24" customHeight="1">
      <c r="B54" s="86"/>
      <c r="C54" s="573" t="s">
        <v>398</v>
      </c>
      <c r="D54" s="124">
        <v>-85794</v>
      </c>
      <c r="E54" s="124">
        <v>-40088</v>
      </c>
      <c r="F54" s="124">
        <v>-46030</v>
      </c>
      <c r="G54" s="124">
        <v>-12668</v>
      </c>
      <c r="H54" s="124">
        <v>-999</v>
      </c>
      <c r="I54" s="124">
        <v>-75212</v>
      </c>
      <c r="J54" s="124">
        <v>-33489</v>
      </c>
      <c r="K54" s="550">
        <v>-41047</v>
      </c>
      <c r="L54" s="254">
        <v>-67719</v>
      </c>
      <c r="M54" s="307">
        <v>-35000</v>
      </c>
    </row>
    <row r="55" spans="2:13" s="52" customFormat="1" ht="24" customHeight="1">
      <c r="B55" s="86"/>
      <c r="C55" s="573" t="s">
        <v>399</v>
      </c>
      <c r="D55" s="124">
        <v>272223</v>
      </c>
      <c r="E55" s="124">
        <v>19389</v>
      </c>
      <c r="F55" s="124" t="s">
        <v>22</v>
      </c>
      <c r="G55" s="124" t="s">
        <v>22</v>
      </c>
      <c r="H55" s="124" t="s">
        <v>22</v>
      </c>
      <c r="I55" s="124" t="s">
        <v>22</v>
      </c>
      <c r="J55" s="124" t="s">
        <v>22</v>
      </c>
      <c r="K55" s="550" t="s">
        <v>22</v>
      </c>
      <c r="L55" s="254" t="s">
        <v>22</v>
      </c>
      <c r="M55" s="307" t="s">
        <v>22</v>
      </c>
    </row>
    <row r="56" spans="2:13" s="52" customFormat="1" ht="24" customHeight="1">
      <c r="B56" s="86"/>
      <c r="C56" s="574" t="s">
        <v>400</v>
      </c>
      <c r="D56" s="124" t="s">
        <v>22</v>
      </c>
      <c r="E56" s="124" t="s">
        <v>22</v>
      </c>
      <c r="F56" s="124">
        <v>-44000</v>
      </c>
      <c r="G56" s="124">
        <v>-240920</v>
      </c>
      <c r="H56" s="124">
        <v>-102000</v>
      </c>
      <c r="I56" s="124" t="s">
        <v>22</v>
      </c>
      <c r="J56" s="124" t="s">
        <v>22</v>
      </c>
      <c r="K56" s="550" t="s">
        <v>22</v>
      </c>
      <c r="L56" s="254" t="s">
        <v>22</v>
      </c>
      <c r="M56" s="307" t="s">
        <v>22</v>
      </c>
    </row>
    <row r="57" spans="2:13" s="52" customFormat="1" ht="24" customHeight="1">
      <c r="B57" s="86"/>
      <c r="C57" s="574" t="s">
        <v>401</v>
      </c>
      <c r="D57" s="124">
        <v>510</v>
      </c>
      <c r="E57" s="124">
        <v>155</v>
      </c>
      <c r="F57" s="124">
        <v>56</v>
      </c>
      <c r="G57" s="124">
        <v>474</v>
      </c>
      <c r="H57" s="124">
        <v>922</v>
      </c>
      <c r="I57" s="124">
        <v>522</v>
      </c>
      <c r="J57" s="124">
        <v>13</v>
      </c>
      <c r="K57" s="550">
        <v>463</v>
      </c>
      <c r="L57" s="254">
        <v>66</v>
      </c>
      <c r="M57" s="307">
        <v>68</v>
      </c>
    </row>
    <row r="58" spans="2:13" s="52" customFormat="1" ht="24" customHeight="1">
      <c r="B58" s="86"/>
      <c r="C58" s="574" t="s">
        <v>402</v>
      </c>
      <c r="D58" s="124">
        <v>-46</v>
      </c>
      <c r="E58" s="124">
        <v>-32</v>
      </c>
      <c r="F58" s="124">
        <v>-26</v>
      </c>
      <c r="G58" s="124">
        <v>-11</v>
      </c>
      <c r="H58" s="124">
        <v>-18</v>
      </c>
      <c r="I58" s="124">
        <v>-20</v>
      </c>
      <c r="J58" s="124">
        <v>-1</v>
      </c>
      <c r="K58" s="550">
        <v>-1</v>
      </c>
      <c r="L58" s="254">
        <v>-9</v>
      </c>
      <c r="M58" s="307">
        <v>-0.1</v>
      </c>
    </row>
    <row r="59" spans="2:13" s="52" customFormat="1" ht="24" customHeight="1">
      <c r="B59" s="86"/>
      <c r="C59" s="573" t="s">
        <v>403</v>
      </c>
      <c r="D59" s="124" t="s">
        <v>22</v>
      </c>
      <c r="E59" s="124" t="s">
        <v>22</v>
      </c>
      <c r="F59" s="124" t="s">
        <v>22</v>
      </c>
      <c r="G59" s="124" t="s">
        <v>22</v>
      </c>
      <c r="H59" s="124">
        <v>-12322</v>
      </c>
      <c r="I59" s="124">
        <v>-11125</v>
      </c>
      <c r="J59" s="124">
        <v>-4339</v>
      </c>
      <c r="K59" s="550">
        <v>-1876</v>
      </c>
      <c r="L59" s="254">
        <v>-3753</v>
      </c>
      <c r="M59" s="307">
        <v>-3753</v>
      </c>
    </row>
    <row r="60" spans="2:13" s="52" customFormat="1" ht="24" customHeight="1">
      <c r="B60" s="86"/>
      <c r="C60" s="582" t="s">
        <v>404</v>
      </c>
      <c r="D60" s="124">
        <v>-359</v>
      </c>
      <c r="E60" s="124">
        <v>-913</v>
      </c>
      <c r="F60" s="124">
        <v>-805</v>
      </c>
      <c r="G60" s="188">
        <v>-1621</v>
      </c>
      <c r="H60" s="188">
        <v>-1817</v>
      </c>
      <c r="I60" s="188">
        <v>-2513</v>
      </c>
      <c r="J60" s="188">
        <v>-1374</v>
      </c>
      <c r="K60" s="583">
        <v>-1924</v>
      </c>
      <c r="L60" s="273">
        <v>-1416</v>
      </c>
      <c r="M60" s="319">
        <v>-1382</v>
      </c>
    </row>
    <row r="61" spans="2:13" ht="24" customHeight="1">
      <c r="B61" s="87"/>
      <c r="C61" s="577" t="s">
        <v>405</v>
      </c>
      <c r="D61" s="124">
        <v>572</v>
      </c>
      <c r="E61" s="124" t="s">
        <v>22</v>
      </c>
      <c r="F61" s="125">
        <v>-678</v>
      </c>
      <c r="G61" s="125">
        <v>-2744</v>
      </c>
      <c r="H61" s="125">
        <v>-806</v>
      </c>
      <c r="I61" s="125">
        <v>-450</v>
      </c>
      <c r="J61" s="125">
        <v>-730</v>
      </c>
      <c r="K61" s="552">
        <v>-1325</v>
      </c>
      <c r="L61" s="255">
        <v>-1193</v>
      </c>
      <c r="M61" s="308">
        <v>-1732</v>
      </c>
    </row>
    <row r="62" spans="2:13" s="57" customFormat="1" ht="26.25" customHeight="1">
      <c r="B62" s="584" t="s">
        <v>406</v>
      </c>
      <c r="C62" s="56"/>
      <c r="D62" s="126">
        <v>-68602</v>
      </c>
      <c r="E62" s="126">
        <v>-212264</v>
      </c>
      <c r="F62" s="126">
        <v>-55805</v>
      </c>
      <c r="G62" s="126">
        <v>-95476</v>
      </c>
      <c r="H62" s="126">
        <v>-53723</v>
      </c>
      <c r="I62" s="126">
        <v>-5958</v>
      </c>
      <c r="J62" s="126">
        <v>-102597</v>
      </c>
      <c r="K62" s="554">
        <v>-72054</v>
      </c>
      <c r="L62" s="256">
        <v>-36376</v>
      </c>
      <c r="M62" s="309">
        <v>-52737</v>
      </c>
    </row>
    <row r="63" spans="2:13" ht="26.25" customHeight="1">
      <c r="B63" s="586" t="s">
        <v>407</v>
      </c>
      <c r="C63" s="97"/>
      <c r="D63" s="130">
        <v>-5630</v>
      </c>
      <c r="E63" s="130">
        <v>-882</v>
      </c>
      <c r="F63" s="130">
        <v>11921</v>
      </c>
      <c r="G63" s="130">
        <v>3419</v>
      </c>
      <c r="H63" s="130">
        <v>-4289</v>
      </c>
      <c r="I63" s="130">
        <v>-40332</v>
      </c>
      <c r="J63" s="130">
        <v>6825</v>
      </c>
      <c r="K63" s="178">
        <v>-14470</v>
      </c>
      <c r="L63" s="259">
        <v>-923</v>
      </c>
      <c r="M63" s="313">
        <v>11890</v>
      </c>
    </row>
    <row r="64" spans="2:13" ht="26.25" customHeight="1">
      <c r="B64" s="586" t="s">
        <v>408</v>
      </c>
      <c r="C64" s="97"/>
      <c r="D64" s="134">
        <v>85958</v>
      </c>
      <c r="E64" s="134">
        <v>8188</v>
      </c>
      <c r="F64" s="134">
        <v>98426</v>
      </c>
      <c r="G64" s="134">
        <v>-42310</v>
      </c>
      <c r="H64" s="134">
        <v>-91328</v>
      </c>
      <c r="I64" s="134">
        <v>40241</v>
      </c>
      <c r="J64" s="134">
        <v>39890</v>
      </c>
      <c r="K64" s="587">
        <v>-38564</v>
      </c>
      <c r="L64" s="275">
        <v>12012</v>
      </c>
      <c r="M64" s="321">
        <v>-2902</v>
      </c>
    </row>
    <row r="65" spans="2:13" ht="26.25" customHeight="1">
      <c r="B65" s="586" t="s">
        <v>409</v>
      </c>
      <c r="C65" s="97"/>
      <c r="D65" s="134">
        <v>310441</v>
      </c>
      <c r="E65" s="134">
        <v>401240</v>
      </c>
      <c r="F65" s="134">
        <v>409266</v>
      </c>
      <c r="G65" s="134">
        <v>506254</v>
      </c>
      <c r="H65" s="134">
        <v>464273</v>
      </c>
      <c r="I65" s="134">
        <v>373883</v>
      </c>
      <c r="J65" s="134">
        <v>414419</v>
      </c>
      <c r="K65" s="587">
        <v>454262</v>
      </c>
      <c r="L65" s="275">
        <v>415261</v>
      </c>
      <c r="M65" s="321">
        <v>427274</v>
      </c>
    </row>
    <row r="66" spans="2:13" ht="26.25" customHeight="1" thickBot="1">
      <c r="B66" s="588" t="s">
        <v>410</v>
      </c>
      <c r="C66" s="98"/>
      <c r="D66" s="589">
        <v>4840</v>
      </c>
      <c r="E66" s="589">
        <v>-162</v>
      </c>
      <c r="F66" s="589">
        <v>-1438</v>
      </c>
      <c r="G66" s="589">
        <v>329</v>
      </c>
      <c r="H66" s="589">
        <v>939</v>
      </c>
      <c r="I66" s="589">
        <v>294</v>
      </c>
      <c r="J66" s="589">
        <v>-48</v>
      </c>
      <c r="K66" s="590">
        <v>-436</v>
      </c>
      <c r="L66" s="276" t="s">
        <v>22</v>
      </c>
      <c r="M66" s="322" t="s">
        <v>22</v>
      </c>
    </row>
    <row r="67" spans="2:13" ht="26.25" customHeight="1" thickTop="1">
      <c r="B67" s="591" t="s">
        <v>411</v>
      </c>
      <c r="C67" s="96"/>
      <c r="D67" s="135">
        <v>401240</v>
      </c>
      <c r="E67" s="135">
        <v>409266</v>
      </c>
      <c r="F67" s="135">
        <v>506254</v>
      </c>
      <c r="G67" s="135">
        <v>464273</v>
      </c>
      <c r="H67" s="135">
        <v>373883</v>
      </c>
      <c r="I67" s="135">
        <v>414419</v>
      </c>
      <c r="J67" s="135">
        <v>454262</v>
      </c>
      <c r="K67" s="592">
        <v>415261</v>
      </c>
      <c r="L67" s="277">
        <v>427274</v>
      </c>
      <c r="M67" s="323">
        <v>424371</v>
      </c>
    </row>
    <row r="68" spans="2:13" ht="24.75" customHeight="1">
      <c r="B68" s="701" t="s">
        <v>412</v>
      </c>
    </row>
    <row r="69" spans="2:13" ht="24.75" customHeight="1"/>
    <row r="70" spans="2:13" ht="8.25" customHeight="1"/>
    <row r="71" spans="2:13" ht="10.5" customHeight="1"/>
    <row r="72" spans="2:13" ht="10.5" customHeight="1"/>
    <row r="73" spans="2:13" ht="10.5" customHeight="1"/>
  </sheetData>
  <mergeCells count="11">
    <mergeCell ref="M3:M4"/>
    <mergeCell ref="H3:H4"/>
    <mergeCell ref="I3:I4"/>
    <mergeCell ref="J3:J4"/>
    <mergeCell ref="K3:K4"/>
    <mergeCell ref="L3:L4"/>
    <mergeCell ref="B3:C4"/>
    <mergeCell ref="D3:D4"/>
    <mergeCell ref="E3:E4"/>
    <mergeCell ref="F3:F4"/>
    <mergeCell ref="G3:G4"/>
  </mergeCells>
  <phoneticPr fontId="2"/>
  <printOptions horizontalCentered="1"/>
  <pageMargins left="0.39370078740157483" right="0.43307086614173229" top="0.78740157480314965" bottom="0.39370078740157483" header="0.27559055118110237" footer="0.35433070866141736"/>
  <pageSetup paperSize="8"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67"/>
  <sheetViews>
    <sheetView showGridLines="0" view="pageBreakPreview" zoomScale="40" zoomScaleNormal="70" zoomScaleSheetLayoutView="40" workbookViewId="0">
      <pane xSplit="3" topLeftCell="D1" activePane="topRight" state="frozen"/>
      <selection pane="topRight"/>
    </sheetView>
  </sheetViews>
  <sheetFormatPr defaultColWidth="9" defaultRowHeight="18"/>
  <cols>
    <col min="1" max="1" width="3.5" style="51" customWidth="1"/>
    <col min="2" max="2" width="2.5" style="52" customWidth="1"/>
    <col min="3" max="3" width="60.5" style="51" customWidth="1"/>
    <col min="4" max="17" width="16.5" style="51" customWidth="1"/>
    <col min="18" max="18" width="3.25" style="51" customWidth="1"/>
    <col min="19" max="19" width="79.625" style="51" customWidth="1"/>
    <col min="20" max="16384" width="9" style="51"/>
  </cols>
  <sheetData>
    <row r="1" spans="1:17" ht="22.5" customHeight="1">
      <c r="A1" s="61" t="s">
        <v>413</v>
      </c>
      <c r="B1" s="61"/>
      <c r="D1" s="1223"/>
      <c r="F1" s="1223"/>
      <c r="G1" s="1223"/>
      <c r="H1" s="1223"/>
      <c r="I1" s="1223"/>
      <c r="J1" s="1223"/>
      <c r="K1" s="1223"/>
      <c r="N1" s="682"/>
      <c r="O1" s="682"/>
      <c r="P1" s="682"/>
      <c r="Q1" s="682" t="s">
        <v>226</v>
      </c>
    </row>
    <row r="2" spans="1:17" ht="7.5" customHeight="1">
      <c r="B2" s="53"/>
      <c r="I2" s="620"/>
      <c r="J2" s="52"/>
    </row>
    <row r="3" spans="1:17" s="54" customFormat="1" ht="15.75" customHeight="1">
      <c r="B3" s="1429"/>
      <c r="C3" s="1445"/>
      <c r="D3" s="1441" t="s">
        <v>97</v>
      </c>
      <c r="E3" s="1444" t="s">
        <v>11</v>
      </c>
      <c r="F3" s="1443" t="s">
        <v>149</v>
      </c>
      <c r="G3" s="1443" t="s">
        <v>150</v>
      </c>
      <c r="H3" s="1443" t="s">
        <v>151</v>
      </c>
      <c r="I3" s="1446" t="s">
        <v>212</v>
      </c>
      <c r="J3" s="1446" t="s">
        <v>227</v>
      </c>
      <c r="K3" s="1444" t="s">
        <v>154</v>
      </c>
      <c r="L3" s="1444" t="s">
        <v>228</v>
      </c>
      <c r="M3" s="1444" t="s">
        <v>229</v>
      </c>
      <c r="N3" s="1443" t="s">
        <v>414</v>
      </c>
      <c r="O3" s="1443" t="s">
        <v>240</v>
      </c>
      <c r="P3" s="1443" t="s">
        <v>241</v>
      </c>
      <c r="Q3" s="1437" t="s">
        <v>700</v>
      </c>
    </row>
    <row r="4" spans="1:17" s="54" customFormat="1" ht="21.75" customHeight="1">
      <c r="B4" s="1431"/>
      <c r="C4" s="1432"/>
      <c r="D4" s="1442"/>
      <c r="E4" s="1436"/>
      <c r="F4" s="1442"/>
      <c r="G4" s="1442"/>
      <c r="H4" s="1442"/>
      <c r="I4" s="1448"/>
      <c r="J4" s="1447"/>
      <c r="K4" s="1436"/>
      <c r="L4" s="1436"/>
      <c r="M4" s="1436"/>
      <c r="N4" s="1442"/>
      <c r="O4" s="1442"/>
      <c r="P4" s="1442"/>
      <c r="Q4" s="1438"/>
    </row>
    <row r="5" spans="1:17" ht="25.5" customHeight="1">
      <c r="B5" s="325" t="s">
        <v>415</v>
      </c>
      <c r="C5" s="55"/>
      <c r="D5" s="271"/>
      <c r="E5" s="109"/>
      <c r="F5" s="271"/>
      <c r="G5" s="271"/>
      <c r="H5" s="271"/>
      <c r="I5" s="109"/>
      <c r="J5" s="271"/>
      <c r="K5" s="109"/>
      <c r="L5" s="690"/>
      <c r="M5" s="704"/>
      <c r="N5" s="704"/>
      <c r="O5" s="704"/>
      <c r="P5" s="704"/>
      <c r="Q5" s="1319"/>
    </row>
    <row r="6" spans="1:17" s="52" customFormat="1" ht="24" customHeight="1">
      <c r="B6" s="86"/>
      <c r="C6" s="326" t="s">
        <v>416</v>
      </c>
      <c r="D6" s="253">
        <v>1722</v>
      </c>
      <c r="E6" s="123">
        <v>16993</v>
      </c>
      <c r="F6" s="253">
        <v>32083</v>
      </c>
      <c r="G6" s="253">
        <v>37650</v>
      </c>
      <c r="H6" s="253">
        <v>36486</v>
      </c>
      <c r="I6" s="123">
        <v>44075</v>
      </c>
      <c r="J6" s="253">
        <v>61694</v>
      </c>
      <c r="K6" s="123">
        <v>75219</v>
      </c>
      <c r="L6" s="123">
        <v>64573</v>
      </c>
      <c r="M6" s="253">
        <v>29417</v>
      </c>
      <c r="N6" s="253">
        <v>85471</v>
      </c>
      <c r="O6" s="253">
        <v>115824</v>
      </c>
      <c r="P6" s="253">
        <v>103060</v>
      </c>
      <c r="Q6" s="306">
        <v>114199</v>
      </c>
    </row>
    <row r="7" spans="1:17" s="52" customFormat="1" ht="24" customHeight="1">
      <c r="B7" s="86"/>
      <c r="C7" s="327" t="s">
        <v>417</v>
      </c>
      <c r="D7" s="254">
        <v>29529</v>
      </c>
      <c r="E7" s="124">
        <v>31047</v>
      </c>
      <c r="F7" s="254">
        <v>36100</v>
      </c>
      <c r="G7" s="254">
        <v>31683</v>
      </c>
      <c r="H7" s="254">
        <v>30059</v>
      </c>
      <c r="I7" s="124">
        <v>23442</v>
      </c>
      <c r="J7" s="254">
        <v>23067</v>
      </c>
      <c r="K7" s="124">
        <v>21297</v>
      </c>
      <c r="L7" s="124">
        <v>33106</v>
      </c>
      <c r="M7" s="254">
        <v>31850</v>
      </c>
      <c r="N7" s="254">
        <v>34279</v>
      </c>
      <c r="O7" s="254">
        <v>39907</v>
      </c>
      <c r="P7" s="254">
        <v>42034</v>
      </c>
      <c r="Q7" s="307">
        <v>44133</v>
      </c>
    </row>
    <row r="8" spans="1:17" s="52" customFormat="1" ht="24" customHeight="1">
      <c r="B8" s="86"/>
      <c r="C8" s="328" t="s">
        <v>418</v>
      </c>
      <c r="D8" s="254">
        <v>3190</v>
      </c>
      <c r="E8" s="124">
        <v>11549</v>
      </c>
      <c r="F8" s="254">
        <v>19461</v>
      </c>
      <c r="G8" s="254">
        <v>17446</v>
      </c>
      <c r="H8" s="254">
        <v>24051</v>
      </c>
      <c r="I8" s="124">
        <v>4618</v>
      </c>
      <c r="J8" s="254">
        <v>4402</v>
      </c>
      <c r="K8" s="124">
        <v>509</v>
      </c>
      <c r="L8" s="124">
        <v>2833</v>
      </c>
      <c r="M8" s="254">
        <v>5470</v>
      </c>
      <c r="N8" s="1048">
        <v>2637</v>
      </c>
      <c r="O8" s="1048">
        <v>14338</v>
      </c>
      <c r="P8" s="1048">
        <v>4983</v>
      </c>
      <c r="Q8" s="1320">
        <v>918</v>
      </c>
    </row>
    <row r="9" spans="1:17" s="52" customFormat="1" ht="24" customHeight="1">
      <c r="B9" s="86"/>
      <c r="C9" s="328" t="s">
        <v>419</v>
      </c>
      <c r="D9" s="254">
        <v>15311</v>
      </c>
      <c r="E9" s="124">
        <v>13225</v>
      </c>
      <c r="F9" s="254">
        <v>10641</v>
      </c>
      <c r="G9" s="254">
        <v>9579</v>
      </c>
      <c r="H9" s="254">
        <v>8136</v>
      </c>
      <c r="I9" s="124">
        <v>6337</v>
      </c>
      <c r="J9" s="254">
        <v>4552</v>
      </c>
      <c r="K9" s="124">
        <v>2895</v>
      </c>
      <c r="L9" s="124">
        <v>4162</v>
      </c>
      <c r="M9" s="254">
        <v>3268</v>
      </c>
      <c r="N9" s="254">
        <v>-2106</v>
      </c>
      <c r="O9" s="254">
        <v>-188</v>
      </c>
      <c r="P9" s="254">
        <v>5848</v>
      </c>
      <c r="Q9" s="307">
        <v>3522</v>
      </c>
    </row>
    <row r="10" spans="1:17" s="52" customFormat="1" ht="24" customHeight="1">
      <c r="B10" s="86"/>
      <c r="C10" s="328" t="s">
        <v>420</v>
      </c>
      <c r="D10" s="254">
        <v>-16296</v>
      </c>
      <c r="E10" s="124">
        <v>-15784</v>
      </c>
      <c r="F10" s="254">
        <v>-30979</v>
      </c>
      <c r="G10" s="254">
        <v>-28613</v>
      </c>
      <c r="H10" s="254">
        <v>-23163</v>
      </c>
      <c r="I10" s="124">
        <v>-12673</v>
      </c>
      <c r="J10" s="254">
        <v>-25057</v>
      </c>
      <c r="K10" s="124">
        <v>-27779</v>
      </c>
      <c r="L10" s="124">
        <v>-24908</v>
      </c>
      <c r="M10" s="254">
        <v>-14786</v>
      </c>
      <c r="N10" s="254">
        <v>-37968</v>
      </c>
      <c r="O10" s="254">
        <v>-27282</v>
      </c>
      <c r="P10" s="254">
        <v>-43615</v>
      </c>
      <c r="Q10" s="307">
        <v>-49627</v>
      </c>
    </row>
    <row r="11" spans="1:17" s="52" customFormat="1" ht="24" customHeight="1">
      <c r="B11" s="86"/>
      <c r="C11" s="329" t="s">
        <v>421</v>
      </c>
      <c r="D11" s="254">
        <v>-1839</v>
      </c>
      <c r="E11" s="124">
        <v>-2209</v>
      </c>
      <c r="F11" s="254">
        <v>-6132</v>
      </c>
      <c r="G11" s="254">
        <v>-1058</v>
      </c>
      <c r="H11" s="254">
        <v>-1498</v>
      </c>
      <c r="I11" s="124">
        <v>-4797</v>
      </c>
      <c r="J11" s="254">
        <v>324</v>
      </c>
      <c r="K11" s="124">
        <v>-1764</v>
      </c>
      <c r="L11" s="124">
        <v>-10274</v>
      </c>
      <c r="M11" s="254">
        <v>-2860</v>
      </c>
      <c r="N11" s="254">
        <v>-6702</v>
      </c>
      <c r="O11" s="254">
        <v>-2197</v>
      </c>
      <c r="P11" s="254">
        <v>-2077</v>
      </c>
      <c r="Q11" s="307">
        <v>531</v>
      </c>
    </row>
    <row r="12" spans="1:17" s="52" customFormat="1" ht="24" customHeight="1">
      <c r="B12" s="86"/>
      <c r="C12" s="330" t="s">
        <v>422</v>
      </c>
      <c r="D12" s="254">
        <v>56735</v>
      </c>
      <c r="E12" s="124">
        <v>11058</v>
      </c>
      <c r="F12" s="254">
        <v>11949</v>
      </c>
      <c r="G12" s="254">
        <v>14933</v>
      </c>
      <c r="H12" s="254">
        <v>7782</v>
      </c>
      <c r="I12" s="124">
        <v>13879</v>
      </c>
      <c r="J12" s="254">
        <v>18648</v>
      </c>
      <c r="K12" s="124">
        <v>19662</v>
      </c>
      <c r="L12" s="124">
        <v>10954</v>
      </c>
      <c r="M12" s="254">
        <v>8002</v>
      </c>
      <c r="N12" s="254">
        <v>31824</v>
      </c>
      <c r="O12" s="254">
        <v>39211</v>
      </c>
      <c r="P12" s="254">
        <v>22437</v>
      </c>
      <c r="Q12" s="307">
        <v>21101</v>
      </c>
    </row>
    <row r="13" spans="1:17" s="52" customFormat="1" ht="24" customHeight="1">
      <c r="B13" s="86"/>
      <c r="C13" s="326" t="s">
        <v>423</v>
      </c>
      <c r="D13" s="254">
        <v>-8089</v>
      </c>
      <c r="E13" s="124">
        <v>40625</v>
      </c>
      <c r="F13" s="254">
        <v>4226</v>
      </c>
      <c r="G13" s="254">
        <v>-18583</v>
      </c>
      <c r="H13" s="254">
        <v>55835</v>
      </c>
      <c r="I13" s="124">
        <v>-60463</v>
      </c>
      <c r="J13" s="254">
        <v>7980</v>
      </c>
      <c r="K13" s="124">
        <v>77093</v>
      </c>
      <c r="L13" s="124">
        <v>66718</v>
      </c>
      <c r="M13" s="254">
        <v>1162</v>
      </c>
      <c r="N13" s="254">
        <v>-96092</v>
      </c>
      <c r="O13" s="254">
        <v>22129</v>
      </c>
      <c r="P13" s="254">
        <v>-57489</v>
      </c>
      <c r="Q13" s="307">
        <v>-55792</v>
      </c>
    </row>
    <row r="14" spans="1:17" s="52" customFormat="1" ht="24" customHeight="1">
      <c r="B14" s="86"/>
      <c r="C14" s="327" t="s">
        <v>424</v>
      </c>
      <c r="D14" s="254">
        <v>-16765</v>
      </c>
      <c r="E14" s="124">
        <v>-709</v>
      </c>
      <c r="F14" s="254">
        <v>-6151</v>
      </c>
      <c r="G14" s="254">
        <v>31396</v>
      </c>
      <c r="H14" s="254">
        <v>28270</v>
      </c>
      <c r="I14" s="124">
        <v>-31853</v>
      </c>
      <c r="J14" s="254">
        <v>-118303</v>
      </c>
      <c r="K14" s="124">
        <v>-39968</v>
      </c>
      <c r="L14" s="124">
        <v>901</v>
      </c>
      <c r="M14" s="254">
        <v>29878</v>
      </c>
      <c r="N14" s="254">
        <v>-26026</v>
      </c>
      <c r="O14" s="254">
        <v>-41710</v>
      </c>
      <c r="P14" s="254">
        <v>48044</v>
      </c>
      <c r="Q14" s="307">
        <v>11977</v>
      </c>
    </row>
    <row r="15" spans="1:17" s="52" customFormat="1" ht="24" customHeight="1">
      <c r="B15" s="86"/>
      <c r="C15" s="326" t="s">
        <v>425</v>
      </c>
      <c r="D15" s="254">
        <v>35373</v>
      </c>
      <c r="E15" s="124">
        <v>-30116</v>
      </c>
      <c r="F15" s="254">
        <v>-10640</v>
      </c>
      <c r="G15" s="254">
        <v>-27908</v>
      </c>
      <c r="H15" s="254">
        <v>-43767</v>
      </c>
      <c r="I15" s="124">
        <v>40158</v>
      </c>
      <c r="J15" s="254">
        <v>166218</v>
      </c>
      <c r="K15" s="124">
        <v>-74708</v>
      </c>
      <c r="L15" s="124">
        <v>-94951</v>
      </c>
      <c r="M15" s="254">
        <v>-14948</v>
      </c>
      <c r="N15" s="254">
        <v>52031</v>
      </c>
      <c r="O15" s="254">
        <v>26246</v>
      </c>
      <c r="P15" s="254">
        <v>36020</v>
      </c>
      <c r="Q15" s="307">
        <v>-65296</v>
      </c>
    </row>
    <row r="16" spans="1:17" s="52" customFormat="1" ht="24" customHeight="1">
      <c r="B16" s="86"/>
      <c r="C16" s="572" t="s">
        <v>426</v>
      </c>
      <c r="D16" s="1048" t="s">
        <v>427</v>
      </c>
      <c r="E16" s="1048" t="s">
        <v>427</v>
      </c>
      <c r="F16" s="1048" t="s">
        <v>427</v>
      </c>
      <c r="G16" s="1048" t="s">
        <v>427</v>
      </c>
      <c r="H16" s="1048" t="s">
        <v>427</v>
      </c>
      <c r="I16" s="1048" t="s">
        <v>427</v>
      </c>
      <c r="J16" s="1048" t="s">
        <v>427</v>
      </c>
      <c r="K16" s="124">
        <v>54962</v>
      </c>
      <c r="L16" s="124">
        <v>-12389</v>
      </c>
      <c r="M16" s="254">
        <v>8696</v>
      </c>
      <c r="N16" s="254">
        <v>6950</v>
      </c>
      <c r="O16" s="254">
        <v>21684</v>
      </c>
      <c r="P16" s="254">
        <v>-22434</v>
      </c>
      <c r="Q16" s="307">
        <v>-36615</v>
      </c>
    </row>
    <row r="17" spans="2:19" s="52" customFormat="1" ht="24" customHeight="1">
      <c r="B17" s="86"/>
      <c r="C17" s="328" t="s">
        <v>428</v>
      </c>
      <c r="D17" s="254">
        <v>455</v>
      </c>
      <c r="E17" s="124">
        <v>985</v>
      </c>
      <c r="F17" s="254">
        <v>390</v>
      </c>
      <c r="G17" s="254">
        <v>674</v>
      </c>
      <c r="H17" s="254">
        <v>320</v>
      </c>
      <c r="I17" s="124">
        <v>-1409</v>
      </c>
      <c r="J17" s="254">
        <v>430</v>
      </c>
      <c r="K17" s="124">
        <v>-179</v>
      </c>
      <c r="L17" s="124">
        <v>-628</v>
      </c>
      <c r="M17" s="254">
        <v>-17</v>
      </c>
      <c r="N17" s="254">
        <v>-495</v>
      </c>
      <c r="O17" s="254">
        <v>-515</v>
      </c>
      <c r="P17" s="254">
        <v>7</v>
      </c>
      <c r="Q17" s="307">
        <v>-212</v>
      </c>
    </row>
    <row r="18" spans="2:19" ht="24" customHeight="1">
      <c r="B18" s="87"/>
      <c r="C18" s="331" t="s">
        <v>429</v>
      </c>
      <c r="D18" s="255">
        <v>11224</v>
      </c>
      <c r="E18" s="125">
        <v>-1839</v>
      </c>
      <c r="F18" s="255">
        <v>-1451</v>
      </c>
      <c r="G18" s="255">
        <v>-19792</v>
      </c>
      <c r="H18" s="255">
        <v>-15528</v>
      </c>
      <c r="I18" s="125">
        <v>-7611</v>
      </c>
      <c r="J18" s="255">
        <v>-36381</v>
      </c>
      <c r="K18" s="125">
        <v>-543</v>
      </c>
      <c r="L18" s="125">
        <v>-2241</v>
      </c>
      <c r="M18" s="255">
        <v>-122</v>
      </c>
      <c r="N18" s="255">
        <v>14486</v>
      </c>
      <c r="O18" s="255">
        <v>-20343</v>
      </c>
      <c r="P18" s="255">
        <v>-9378</v>
      </c>
      <c r="Q18" s="308">
        <v>-16831</v>
      </c>
    </row>
    <row r="19" spans="2:19" ht="24" customHeight="1">
      <c r="B19" s="87"/>
      <c r="C19" s="332" t="s">
        <v>430</v>
      </c>
      <c r="D19" s="272">
        <v>110550</v>
      </c>
      <c r="E19" s="187">
        <v>74825</v>
      </c>
      <c r="F19" s="272">
        <v>59498</v>
      </c>
      <c r="G19" s="272">
        <v>47408</v>
      </c>
      <c r="H19" s="272">
        <v>106986</v>
      </c>
      <c r="I19" s="187">
        <v>13702</v>
      </c>
      <c r="J19" s="272">
        <v>107578</v>
      </c>
      <c r="K19" s="187">
        <v>106696</v>
      </c>
      <c r="L19" s="187">
        <v>37857</v>
      </c>
      <c r="M19" s="272">
        <v>85013</v>
      </c>
      <c r="N19" s="272">
        <v>58288</v>
      </c>
      <c r="O19" s="272">
        <v>187105</v>
      </c>
      <c r="P19" s="272">
        <v>127440</v>
      </c>
      <c r="Q19" s="318">
        <v>-27991</v>
      </c>
    </row>
    <row r="20" spans="2:19" ht="24" customHeight="1">
      <c r="B20" s="86"/>
      <c r="C20" s="30" t="s">
        <v>431</v>
      </c>
      <c r="D20" s="259">
        <v>5583</v>
      </c>
      <c r="E20" s="130">
        <v>5082</v>
      </c>
      <c r="F20" s="259">
        <v>5225</v>
      </c>
      <c r="G20" s="259">
        <v>4709</v>
      </c>
      <c r="H20" s="259">
        <v>3785</v>
      </c>
      <c r="I20" s="130">
        <v>3496</v>
      </c>
      <c r="J20" s="259">
        <v>4248</v>
      </c>
      <c r="K20" s="130">
        <v>5163</v>
      </c>
      <c r="L20" s="130">
        <v>4362</v>
      </c>
      <c r="M20" s="259">
        <v>3365</v>
      </c>
      <c r="N20" s="259">
        <v>12142</v>
      </c>
      <c r="O20" s="259">
        <v>13142</v>
      </c>
      <c r="P20" s="259">
        <v>11053</v>
      </c>
      <c r="Q20" s="313">
        <v>13530</v>
      </c>
    </row>
    <row r="21" spans="2:19" ht="24" customHeight="1">
      <c r="B21" s="86"/>
      <c r="C21" s="327" t="s">
        <v>432</v>
      </c>
      <c r="D21" s="254">
        <v>12457</v>
      </c>
      <c r="E21" s="124">
        <v>13777</v>
      </c>
      <c r="F21" s="254">
        <v>16424</v>
      </c>
      <c r="G21" s="254">
        <v>18439</v>
      </c>
      <c r="H21" s="254">
        <v>20326</v>
      </c>
      <c r="I21" s="124">
        <v>12818</v>
      </c>
      <c r="J21" s="254">
        <v>17735</v>
      </c>
      <c r="K21" s="124">
        <v>23951</v>
      </c>
      <c r="L21" s="124">
        <v>26194</v>
      </c>
      <c r="M21" s="254">
        <v>18198</v>
      </c>
      <c r="N21" s="254">
        <v>17799</v>
      </c>
      <c r="O21" s="254">
        <v>37965</v>
      </c>
      <c r="P21" s="254">
        <v>40759</v>
      </c>
      <c r="Q21" s="307">
        <v>35974</v>
      </c>
    </row>
    <row r="22" spans="2:19" ht="24" customHeight="1">
      <c r="B22" s="86"/>
      <c r="C22" s="327" t="s">
        <v>433</v>
      </c>
      <c r="D22" s="254">
        <v>-24217</v>
      </c>
      <c r="E22" s="124">
        <v>-21840</v>
      </c>
      <c r="F22" s="254">
        <v>-20308</v>
      </c>
      <c r="G22" s="254">
        <v>-19261</v>
      </c>
      <c r="H22" s="254">
        <v>-16746</v>
      </c>
      <c r="I22" s="124">
        <v>-14872</v>
      </c>
      <c r="J22" s="254">
        <v>-14814</v>
      </c>
      <c r="K22" s="124">
        <v>-15138</v>
      </c>
      <c r="L22" s="124">
        <v>-14370</v>
      </c>
      <c r="M22" s="254">
        <v>-12199</v>
      </c>
      <c r="N22" s="254">
        <v>-11961</v>
      </c>
      <c r="O22" s="254">
        <v>-18495</v>
      </c>
      <c r="P22" s="254">
        <v>-26092</v>
      </c>
      <c r="Q22" s="307">
        <v>-26161</v>
      </c>
    </row>
    <row r="23" spans="2:19" ht="24" customHeight="1">
      <c r="B23" s="86"/>
      <c r="C23" s="330" t="s">
        <v>434</v>
      </c>
      <c r="D23" s="124">
        <v>-15650</v>
      </c>
      <c r="E23" s="124">
        <v>-16722</v>
      </c>
      <c r="F23" s="254">
        <v>-13842</v>
      </c>
      <c r="G23" s="254">
        <v>-12186</v>
      </c>
      <c r="H23" s="254">
        <v>-14412</v>
      </c>
      <c r="I23" s="124">
        <v>-14287</v>
      </c>
      <c r="J23" s="254">
        <v>-15935</v>
      </c>
      <c r="K23" s="124">
        <v>-24197</v>
      </c>
      <c r="L23" s="124">
        <v>-13533</v>
      </c>
      <c r="M23" s="254">
        <v>-9405</v>
      </c>
      <c r="N23" s="254">
        <v>-11184</v>
      </c>
      <c r="O23" s="254">
        <v>-48078</v>
      </c>
      <c r="P23" s="254">
        <v>-40973</v>
      </c>
      <c r="Q23" s="307">
        <v>-12039</v>
      </c>
    </row>
    <row r="24" spans="2:19" s="57" customFormat="1" ht="25.5" customHeight="1">
      <c r="B24" s="88" t="s">
        <v>435</v>
      </c>
      <c r="C24" s="56"/>
      <c r="D24" s="256">
        <v>88723</v>
      </c>
      <c r="E24" s="126">
        <v>55124</v>
      </c>
      <c r="F24" s="256">
        <v>46997</v>
      </c>
      <c r="G24" s="256">
        <v>39109</v>
      </c>
      <c r="H24" s="256">
        <v>99939</v>
      </c>
      <c r="I24" s="126">
        <v>857</v>
      </c>
      <c r="J24" s="256">
        <v>98812</v>
      </c>
      <c r="K24" s="126">
        <v>96476</v>
      </c>
      <c r="L24" s="126">
        <v>40510</v>
      </c>
      <c r="M24" s="256">
        <v>84972</v>
      </c>
      <c r="N24" s="256">
        <v>65084</v>
      </c>
      <c r="O24" s="256">
        <v>171639</v>
      </c>
      <c r="P24" s="256">
        <v>112187</v>
      </c>
      <c r="Q24" s="309">
        <v>-16688</v>
      </c>
      <c r="S24" s="1336" t="s">
        <v>436</v>
      </c>
    </row>
    <row r="25" spans="2:19" ht="36" customHeight="1">
      <c r="B25" s="325" t="s">
        <v>437</v>
      </c>
      <c r="C25" s="55"/>
      <c r="D25" s="259"/>
      <c r="E25" s="130"/>
      <c r="F25" s="259"/>
      <c r="G25" s="259"/>
      <c r="H25" s="259"/>
      <c r="I25" s="130"/>
      <c r="J25" s="259"/>
      <c r="K25" s="130"/>
      <c r="L25" s="130"/>
      <c r="M25" s="259"/>
      <c r="N25" s="276"/>
      <c r="O25" s="276"/>
      <c r="P25" s="276"/>
      <c r="Q25" s="1321"/>
      <c r="S25" s="1337" t="s">
        <v>702</v>
      </c>
    </row>
    <row r="26" spans="2:19" s="52" customFormat="1" ht="24" customHeight="1">
      <c r="B26" s="86"/>
      <c r="C26" s="327" t="s">
        <v>438</v>
      </c>
      <c r="D26" s="254">
        <v>-34101</v>
      </c>
      <c r="E26" s="124">
        <v>-29473</v>
      </c>
      <c r="F26" s="254">
        <v>-23579</v>
      </c>
      <c r="G26" s="254">
        <v>-31258</v>
      </c>
      <c r="H26" s="254">
        <v>-31943</v>
      </c>
      <c r="I26" s="124">
        <v>-31830</v>
      </c>
      <c r="J26" s="254">
        <v>-29590</v>
      </c>
      <c r="K26" s="124">
        <v>-30832</v>
      </c>
      <c r="L26" s="691">
        <v>-24665</v>
      </c>
      <c r="M26" s="881">
        <v>-23889</v>
      </c>
      <c r="N26" s="881">
        <v>-18370</v>
      </c>
      <c r="O26" s="881">
        <v>-25684</v>
      </c>
      <c r="P26" s="881">
        <v>-27093</v>
      </c>
      <c r="Q26" s="1322">
        <v>-43364</v>
      </c>
      <c r="S26" s="1338"/>
    </row>
    <row r="27" spans="2:19" s="52" customFormat="1" ht="24" customHeight="1">
      <c r="B27" s="86"/>
      <c r="C27" s="327" t="s">
        <v>439</v>
      </c>
      <c r="D27" s="254">
        <v>12655</v>
      </c>
      <c r="E27" s="124">
        <v>14384</v>
      </c>
      <c r="F27" s="254">
        <v>13578</v>
      </c>
      <c r="G27" s="254">
        <v>767</v>
      </c>
      <c r="H27" s="254">
        <v>11846</v>
      </c>
      <c r="I27" s="124">
        <v>8340</v>
      </c>
      <c r="J27" s="254">
        <v>590</v>
      </c>
      <c r="K27" s="124">
        <v>5963</v>
      </c>
      <c r="L27" s="124">
        <v>9009</v>
      </c>
      <c r="M27" s="254">
        <v>12084</v>
      </c>
      <c r="N27" s="254">
        <v>10287</v>
      </c>
      <c r="O27" s="254">
        <v>6785</v>
      </c>
      <c r="P27" s="254">
        <v>4327</v>
      </c>
      <c r="Q27" s="307">
        <v>4099</v>
      </c>
      <c r="S27" s="1338"/>
    </row>
    <row r="28" spans="2:19" s="52" customFormat="1" ht="24" customHeight="1">
      <c r="B28" s="86"/>
      <c r="C28" s="327" t="s">
        <v>440</v>
      </c>
      <c r="D28" s="254">
        <v>-6978</v>
      </c>
      <c r="E28" s="124">
        <v>-8310</v>
      </c>
      <c r="F28" s="254">
        <v>-4522</v>
      </c>
      <c r="G28" s="254">
        <v>-3566</v>
      </c>
      <c r="H28" s="254">
        <v>-3061</v>
      </c>
      <c r="I28" s="124">
        <v>-2219</v>
      </c>
      <c r="J28" s="254">
        <v>-2310</v>
      </c>
      <c r="K28" s="124">
        <v>-7113</v>
      </c>
      <c r="L28" s="124">
        <v>-6903</v>
      </c>
      <c r="M28" s="254">
        <v>-6774</v>
      </c>
      <c r="N28" s="254">
        <v>-8700</v>
      </c>
      <c r="O28" s="254">
        <v>-12579</v>
      </c>
      <c r="P28" s="254">
        <v>-4122</v>
      </c>
      <c r="Q28" s="307">
        <v>-3540</v>
      </c>
      <c r="S28" s="1338"/>
    </row>
    <row r="29" spans="2:19" s="52" customFormat="1" ht="24" customHeight="1">
      <c r="B29" s="86"/>
      <c r="C29" s="573" t="s">
        <v>441</v>
      </c>
      <c r="D29" s="254">
        <v>2646</v>
      </c>
      <c r="E29" s="124">
        <v>3400</v>
      </c>
      <c r="F29" s="254">
        <v>-1706</v>
      </c>
      <c r="G29" s="254">
        <v>2470</v>
      </c>
      <c r="H29" s="254">
        <v>1083</v>
      </c>
      <c r="I29" s="124">
        <v>-4408</v>
      </c>
      <c r="J29" s="254">
        <v>2115</v>
      </c>
      <c r="K29" s="124">
        <v>5899</v>
      </c>
      <c r="L29" s="124">
        <v>-391</v>
      </c>
      <c r="M29" s="254">
        <v>278</v>
      </c>
      <c r="N29" s="254">
        <v>1430</v>
      </c>
      <c r="O29" s="254">
        <v>146</v>
      </c>
      <c r="P29" s="254">
        <v>1071</v>
      </c>
      <c r="Q29" s="307">
        <v>-6</v>
      </c>
      <c r="S29" s="1338"/>
    </row>
    <row r="30" spans="2:19" s="52" customFormat="1" ht="24" customHeight="1">
      <c r="B30" s="86"/>
      <c r="C30" s="327" t="s">
        <v>442</v>
      </c>
      <c r="D30" s="254">
        <v>-13492</v>
      </c>
      <c r="E30" s="124">
        <v>-11704</v>
      </c>
      <c r="F30" s="254">
        <v>-3423</v>
      </c>
      <c r="G30" s="254">
        <v>-4174</v>
      </c>
      <c r="H30" s="254">
        <v>-4157</v>
      </c>
      <c r="I30" s="124">
        <v>-3867</v>
      </c>
      <c r="J30" s="254">
        <v>-32312</v>
      </c>
      <c r="K30" s="124">
        <v>-7802</v>
      </c>
      <c r="L30" s="124">
        <v>-251</v>
      </c>
      <c r="M30" s="254">
        <v>-4</v>
      </c>
      <c r="N30" s="254">
        <v>-10360</v>
      </c>
      <c r="O30" s="254">
        <v>-688</v>
      </c>
      <c r="P30" s="254">
        <v>-9812</v>
      </c>
      <c r="Q30" s="307">
        <v>-8735</v>
      </c>
      <c r="S30" s="1338"/>
    </row>
    <row r="31" spans="2:19" s="52" customFormat="1" ht="24" customHeight="1">
      <c r="B31" s="86"/>
      <c r="C31" s="327" t="s">
        <v>443</v>
      </c>
      <c r="D31" s="254">
        <v>969</v>
      </c>
      <c r="E31" s="124">
        <v>2399</v>
      </c>
      <c r="F31" s="254">
        <v>5202</v>
      </c>
      <c r="G31" s="254">
        <v>1165</v>
      </c>
      <c r="H31" s="254">
        <v>1919</v>
      </c>
      <c r="I31" s="124">
        <v>1232</v>
      </c>
      <c r="J31" s="254">
        <v>10826</v>
      </c>
      <c r="K31" s="124">
        <v>7740</v>
      </c>
      <c r="L31" s="124">
        <v>1943</v>
      </c>
      <c r="M31" s="254">
        <v>1162</v>
      </c>
      <c r="N31" s="254">
        <v>6219</v>
      </c>
      <c r="O31" s="254">
        <v>1635</v>
      </c>
      <c r="P31" s="254">
        <v>5239</v>
      </c>
      <c r="Q31" s="307">
        <v>4055</v>
      </c>
      <c r="S31" s="1338" t="s">
        <v>719</v>
      </c>
    </row>
    <row r="32" spans="2:19" s="52" customFormat="1" ht="24" customHeight="1">
      <c r="B32" s="86"/>
      <c r="C32" s="327" t="s">
        <v>444</v>
      </c>
      <c r="D32" s="254">
        <v>-2340</v>
      </c>
      <c r="E32" s="124">
        <v>-5624</v>
      </c>
      <c r="F32" s="254">
        <v>-7024</v>
      </c>
      <c r="G32" s="254">
        <v>-5222</v>
      </c>
      <c r="H32" s="254">
        <v>-9100</v>
      </c>
      <c r="I32" s="124">
        <v>-5408</v>
      </c>
      <c r="J32" s="254">
        <v>-20227</v>
      </c>
      <c r="K32" s="124">
        <v>-3753</v>
      </c>
      <c r="L32" s="124">
        <v>-4809</v>
      </c>
      <c r="M32" s="254">
        <v>-4349</v>
      </c>
      <c r="N32" s="254">
        <v>-35749</v>
      </c>
      <c r="O32" s="254">
        <v>-1991</v>
      </c>
      <c r="P32" s="254">
        <v>-37632</v>
      </c>
      <c r="Q32" s="307">
        <v>-41121</v>
      </c>
      <c r="S32" s="1338" t="s">
        <v>718</v>
      </c>
    </row>
    <row r="33" spans="2:19" s="52" customFormat="1" ht="24" customHeight="1">
      <c r="B33" s="86"/>
      <c r="C33" s="327" t="s">
        <v>445</v>
      </c>
      <c r="D33" s="254">
        <v>-707</v>
      </c>
      <c r="E33" s="124">
        <v>1530</v>
      </c>
      <c r="F33" s="254">
        <v>232</v>
      </c>
      <c r="G33" s="254">
        <v>10</v>
      </c>
      <c r="H33" s="254">
        <v>-467</v>
      </c>
      <c r="I33" s="124">
        <v>-51</v>
      </c>
      <c r="J33" s="254">
        <v>5411</v>
      </c>
      <c r="K33" s="124">
        <v>1468</v>
      </c>
      <c r="L33" s="124">
        <v>3251</v>
      </c>
      <c r="M33" s="254">
        <v>5990</v>
      </c>
      <c r="N33" s="1048">
        <v>7485</v>
      </c>
      <c r="O33" s="1048">
        <v>12207</v>
      </c>
      <c r="P33" s="1048">
        <v>26088</v>
      </c>
      <c r="Q33" s="1320">
        <v>4797</v>
      </c>
      <c r="S33" s="1338" t="s">
        <v>717</v>
      </c>
    </row>
    <row r="34" spans="2:19" s="52" customFormat="1" ht="24" customHeight="1">
      <c r="B34" s="86"/>
      <c r="C34" s="327" t="s">
        <v>446</v>
      </c>
      <c r="D34" s="254">
        <v>-4144</v>
      </c>
      <c r="E34" s="124">
        <v>-2646</v>
      </c>
      <c r="F34" s="254">
        <v>-23658</v>
      </c>
      <c r="G34" s="254">
        <v>-8455</v>
      </c>
      <c r="H34" s="254">
        <v>-6315</v>
      </c>
      <c r="I34" s="124">
        <v>-16263</v>
      </c>
      <c r="J34" s="254">
        <v>-26260</v>
      </c>
      <c r="K34" s="124">
        <v>-32721</v>
      </c>
      <c r="L34" s="124">
        <v>-20998</v>
      </c>
      <c r="M34" s="254">
        <v>-31364</v>
      </c>
      <c r="N34" s="254">
        <v>-58097</v>
      </c>
      <c r="O34" s="254">
        <v>-47139</v>
      </c>
      <c r="P34" s="254">
        <v>-62681</v>
      </c>
      <c r="Q34" s="307">
        <v>-23207</v>
      </c>
      <c r="S34" s="1338"/>
    </row>
    <row r="35" spans="2:19" s="52" customFormat="1" ht="24" customHeight="1">
      <c r="B35" s="86"/>
      <c r="C35" s="333" t="s">
        <v>447</v>
      </c>
      <c r="D35" s="273">
        <v>10311</v>
      </c>
      <c r="E35" s="188">
        <v>17831</v>
      </c>
      <c r="F35" s="273">
        <v>7910</v>
      </c>
      <c r="G35" s="273">
        <v>10681</v>
      </c>
      <c r="H35" s="273">
        <v>6731</v>
      </c>
      <c r="I35" s="188">
        <v>16473</v>
      </c>
      <c r="J35" s="273">
        <v>13074</v>
      </c>
      <c r="K35" s="188">
        <v>17393</v>
      </c>
      <c r="L35" s="188">
        <v>9794</v>
      </c>
      <c r="M35" s="273">
        <v>9484</v>
      </c>
      <c r="N35" s="254">
        <v>24381</v>
      </c>
      <c r="O35" s="254">
        <v>76849</v>
      </c>
      <c r="P35" s="254">
        <v>37022</v>
      </c>
      <c r="Q35" s="307">
        <v>14563</v>
      </c>
      <c r="S35" s="1338" t="s">
        <v>720</v>
      </c>
    </row>
    <row r="36" spans="2:19" ht="24" customHeight="1">
      <c r="B36" s="87"/>
      <c r="C36" s="331" t="s">
        <v>448</v>
      </c>
      <c r="D36" s="255">
        <v>-7098</v>
      </c>
      <c r="E36" s="125">
        <v>6559</v>
      </c>
      <c r="F36" s="255">
        <v>12521</v>
      </c>
      <c r="G36" s="255">
        <v>23791</v>
      </c>
      <c r="H36" s="255">
        <v>-445</v>
      </c>
      <c r="I36" s="125">
        <v>5822</v>
      </c>
      <c r="J36" s="255">
        <v>-7725</v>
      </c>
      <c r="K36" s="125">
        <v>1556</v>
      </c>
      <c r="L36" s="125">
        <v>-1646</v>
      </c>
      <c r="M36" s="255">
        <v>1704</v>
      </c>
      <c r="N36" s="255">
        <v>-57346</v>
      </c>
      <c r="O36" s="255">
        <v>19616</v>
      </c>
      <c r="P36" s="255">
        <v>80022</v>
      </c>
      <c r="Q36" s="308">
        <v>-1646</v>
      </c>
      <c r="S36" s="1338"/>
    </row>
    <row r="37" spans="2:19" s="57" customFormat="1" ht="25.5" customHeight="1">
      <c r="B37" s="334" t="s">
        <v>449</v>
      </c>
      <c r="C37" s="56"/>
      <c r="D37" s="256">
        <v>-42280</v>
      </c>
      <c r="E37" s="126">
        <v>-11652</v>
      </c>
      <c r="F37" s="256">
        <v>-24469</v>
      </c>
      <c r="G37" s="256">
        <v>-13792</v>
      </c>
      <c r="H37" s="256">
        <v>-33910</v>
      </c>
      <c r="I37" s="126">
        <v>-32179</v>
      </c>
      <c r="J37" s="256">
        <v>-86407</v>
      </c>
      <c r="K37" s="126">
        <v>-42200</v>
      </c>
      <c r="L37" s="126">
        <v>-35669</v>
      </c>
      <c r="M37" s="256">
        <v>-35676</v>
      </c>
      <c r="N37" s="256">
        <v>-138819</v>
      </c>
      <c r="O37" s="256">
        <v>29157</v>
      </c>
      <c r="P37" s="256">
        <v>12429</v>
      </c>
      <c r="Q37" s="309">
        <v>-94106</v>
      </c>
      <c r="S37" s="1136"/>
    </row>
    <row r="38" spans="2:19" ht="11.25" customHeight="1">
      <c r="B38" s="86"/>
      <c r="C38" s="58"/>
      <c r="D38" s="259"/>
      <c r="E38" s="130"/>
      <c r="F38" s="259"/>
      <c r="G38" s="259"/>
      <c r="H38" s="259"/>
      <c r="I38" s="130"/>
      <c r="J38" s="259"/>
      <c r="K38" s="130"/>
      <c r="L38" s="130"/>
      <c r="M38" s="178"/>
      <c r="N38" s="276"/>
      <c r="O38" s="276"/>
      <c r="P38" s="276"/>
      <c r="Q38" s="1323"/>
      <c r="S38" s="1339"/>
    </row>
    <row r="39" spans="2:19" s="60" customFormat="1" ht="25.5" customHeight="1">
      <c r="B39" s="88" t="s">
        <v>391</v>
      </c>
      <c r="C39" s="59"/>
      <c r="D39" s="274">
        <v>46443</v>
      </c>
      <c r="E39" s="133">
        <v>43472</v>
      </c>
      <c r="F39" s="274">
        <v>22528</v>
      </c>
      <c r="G39" s="274">
        <v>25317</v>
      </c>
      <c r="H39" s="274">
        <v>66029</v>
      </c>
      <c r="I39" s="133">
        <v>-31322</v>
      </c>
      <c r="J39" s="274">
        <v>12405</v>
      </c>
      <c r="K39" s="133">
        <v>54276</v>
      </c>
      <c r="L39" s="133">
        <v>4841</v>
      </c>
      <c r="M39" s="585">
        <v>49296</v>
      </c>
      <c r="N39" s="274">
        <v>-73735</v>
      </c>
      <c r="O39" s="274">
        <v>200796</v>
      </c>
      <c r="P39" s="274">
        <f>(P37+P24)</f>
        <v>124616</v>
      </c>
      <c r="Q39" s="320">
        <f>Q24+Q37</f>
        <v>-110794</v>
      </c>
    </row>
    <row r="40" spans="2:19" ht="9" customHeight="1">
      <c r="B40" s="86"/>
      <c r="C40" s="58"/>
      <c r="D40" s="259"/>
      <c r="E40" s="130"/>
      <c r="F40" s="259"/>
      <c r="G40" s="259"/>
      <c r="H40" s="259"/>
      <c r="I40" s="130"/>
      <c r="J40" s="259"/>
      <c r="K40" s="130"/>
      <c r="L40" s="130"/>
      <c r="M40" s="178"/>
      <c r="N40" s="276"/>
      <c r="O40" s="257"/>
      <c r="P40" s="257"/>
      <c r="Q40" s="310"/>
    </row>
    <row r="41" spans="2:19" ht="27" customHeight="1">
      <c r="B41" s="325" t="s">
        <v>450</v>
      </c>
      <c r="C41" s="21"/>
      <c r="D41" s="259"/>
      <c r="E41" s="130"/>
      <c r="F41" s="259"/>
      <c r="G41" s="259"/>
      <c r="H41" s="259"/>
      <c r="I41" s="130"/>
      <c r="J41" s="259"/>
      <c r="K41" s="130"/>
      <c r="L41" s="130"/>
      <c r="M41" s="178"/>
      <c r="N41" s="253"/>
      <c r="O41" s="253"/>
      <c r="P41" s="253"/>
      <c r="Q41" s="306"/>
    </row>
    <row r="42" spans="2:19" s="52" customFormat="1" ht="24" customHeight="1">
      <c r="B42" s="86"/>
      <c r="C42" s="327" t="s">
        <v>451</v>
      </c>
      <c r="D42" s="254">
        <v>8797</v>
      </c>
      <c r="E42" s="124">
        <v>-10928</v>
      </c>
      <c r="F42" s="254">
        <v>-14714</v>
      </c>
      <c r="G42" s="254">
        <v>-29012</v>
      </c>
      <c r="H42" s="254">
        <v>-30383</v>
      </c>
      <c r="I42" s="124">
        <v>14697</v>
      </c>
      <c r="J42" s="254">
        <v>-21723</v>
      </c>
      <c r="K42" s="124">
        <v>24999</v>
      </c>
      <c r="L42" s="124">
        <v>32786</v>
      </c>
      <c r="M42" s="550">
        <v>-22969</v>
      </c>
      <c r="N42" s="254">
        <v>54245</v>
      </c>
      <c r="O42" s="254">
        <v>-64360</v>
      </c>
      <c r="P42" s="254">
        <v>-21243</v>
      </c>
      <c r="Q42" s="307">
        <v>50243</v>
      </c>
    </row>
    <row r="43" spans="2:19" s="52" customFormat="1" ht="24" customHeight="1">
      <c r="B43" s="86"/>
      <c r="C43" s="327" t="s">
        <v>452</v>
      </c>
      <c r="D43" s="254">
        <v>127338</v>
      </c>
      <c r="E43" s="124">
        <v>236109</v>
      </c>
      <c r="F43" s="254">
        <v>170858</v>
      </c>
      <c r="G43" s="254">
        <v>163996</v>
      </c>
      <c r="H43" s="254">
        <v>122767</v>
      </c>
      <c r="I43" s="124">
        <v>160331</v>
      </c>
      <c r="J43" s="254">
        <v>128716</v>
      </c>
      <c r="K43" s="124">
        <v>82636</v>
      </c>
      <c r="L43" s="124">
        <v>384500</v>
      </c>
      <c r="M43" s="254">
        <v>172645</v>
      </c>
      <c r="N43" s="254">
        <v>270356</v>
      </c>
      <c r="O43" s="254">
        <v>166826</v>
      </c>
      <c r="P43" s="254">
        <v>291528</v>
      </c>
      <c r="Q43" s="307">
        <v>419598</v>
      </c>
    </row>
    <row r="44" spans="2:19" s="52" customFormat="1" ht="24" customHeight="1">
      <c r="B44" s="86"/>
      <c r="C44" s="327" t="s">
        <v>453</v>
      </c>
      <c r="D44" s="254">
        <v>-134014</v>
      </c>
      <c r="E44" s="124">
        <v>-248449</v>
      </c>
      <c r="F44" s="254">
        <v>-178687</v>
      </c>
      <c r="G44" s="254">
        <v>-179780</v>
      </c>
      <c r="H44" s="254">
        <v>-173948</v>
      </c>
      <c r="I44" s="124">
        <v>-164596</v>
      </c>
      <c r="J44" s="254">
        <v>-122702</v>
      </c>
      <c r="K44" s="124">
        <v>-162353</v>
      </c>
      <c r="L44" s="124">
        <v>-383777</v>
      </c>
      <c r="M44" s="254">
        <v>-149769</v>
      </c>
      <c r="N44" s="254">
        <v>-214740</v>
      </c>
      <c r="O44" s="254">
        <v>-271685</v>
      </c>
      <c r="P44" s="254">
        <v>-332428</v>
      </c>
      <c r="Q44" s="307">
        <v>-282358</v>
      </c>
    </row>
    <row r="45" spans="2:19" s="52" customFormat="1" ht="24" customHeight="1">
      <c r="B45" s="86"/>
      <c r="C45" s="327" t="s">
        <v>454</v>
      </c>
      <c r="D45" s="254">
        <v>39800</v>
      </c>
      <c r="E45" s="124">
        <v>9953</v>
      </c>
      <c r="F45" s="254">
        <v>29862</v>
      </c>
      <c r="G45" s="254">
        <v>29820</v>
      </c>
      <c r="H45" s="1048" t="s">
        <v>427</v>
      </c>
      <c r="I45" s="124">
        <v>19891</v>
      </c>
      <c r="J45" s="254">
        <v>19881</v>
      </c>
      <c r="K45" s="1058" t="s">
        <v>427</v>
      </c>
      <c r="L45" s="124">
        <v>9940</v>
      </c>
      <c r="M45" s="254">
        <v>9940</v>
      </c>
      <c r="N45" s="254">
        <v>9940</v>
      </c>
      <c r="O45" s="1048" t="s">
        <v>130</v>
      </c>
      <c r="P45" s="1048" t="s">
        <v>22</v>
      </c>
      <c r="Q45" s="1320">
        <v>1129</v>
      </c>
    </row>
    <row r="46" spans="2:19" s="52" customFormat="1" ht="24" customHeight="1">
      <c r="B46" s="86"/>
      <c r="C46" s="327" t="s">
        <v>455</v>
      </c>
      <c r="D46" s="254">
        <v>-67719</v>
      </c>
      <c r="E46" s="124">
        <v>-35000</v>
      </c>
      <c r="F46" s="254">
        <v>-30000</v>
      </c>
      <c r="G46" s="254">
        <v>-20000</v>
      </c>
      <c r="H46" s="254">
        <v>-20000</v>
      </c>
      <c r="I46" s="124">
        <v>-20035</v>
      </c>
      <c r="J46" s="254">
        <v>-10061</v>
      </c>
      <c r="K46" s="124">
        <v>-42</v>
      </c>
      <c r="L46" s="124">
        <v>-10019</v>
      </c>
      <c r="M46" s="254">
        <v>-10011</v>
      </c>
      <c r="N46" s="254">
        <v>-20003</v>
      </c>
      <c r="O46" s="254">
        <v>-10000</v>
      </c>
      <c r="P46" s="254">
        <v>-10000</v>
      </c>
      <c r="Q46" s="307">
        <v>-10000</v>
      </c>
    </row>
    <row r="47" spans="2:19" s="52" customFormat="1" ht="24" customHeight="1">
      <c r="B47" s="86"/>
      <c r="C47" s="573" t="s">
        <v>456</v>
      </c>
      <c r="D47" s="1048" t="s">
        <v>427</v>
      </c>
      <c r="E47" s="1058" t="s">
        <v>427</v>
      </c>
      <c r="F47" s="1058" t="s">
        <v>427</v>
      </c>
      <c r="G47" s="1058" t="s">
        <v>427</v>
      </c>
      <c r="H47" s="1058" t="s">
        <v>427</v>
      </c>
      <c r="I47" s="1058" t="s">
        <v>427</v>
      </c>
      <c r="J47" s="1058" t="s">
        <v>427</v>
      </c>
      <c r="K47" s="1058" t="s">
        <v>427</v>
      </c>
      <c r="L47" s="124">
        <v>-12747</v>
      </c>
      <c r="M47" s="254">
        <v>-14235</v>
      </c>
      <c r="N47" s="254">
        <v>-15085</v>
      </c>
      <c r="O47" s="254">
        <v>-16929</v>
      </c>
      <c r="P47" s="254">
        <v>-17769</v>
      </c>
      <c r="Q47" s="307">
        <v>-168</v>
      </c>
    </row>
    <row r="48" spans="2:19" s="52" customFormat="1" ht="24" customHeight="1">
      <c r="B48" s="86"/>
      <c r="C48" s="328" t="s">
        <v>457</v>
      </c>
      <c r="D48" s="254">
        <v>7249</v>
      </c>
      <c r="E48" s="1048" t="s">
        <v>427</v>
      </c>
      <c r="F48" s="1048" t="s">
        <v>427</v>
      </c>
      <c r="G48" s="1048" t="s">
        <v>427</v>
      </c>
      <c r="H48" s="254">
        <v>5</v>
      </c>
      <c r="I48" s="1049" t="s">
        <v>427</v>
      </c>
      <c r="J48" s="1049" t="s">
        <v>427</v>
      </c>
      <c r="K48" s="1049" t="s">
        <v>427</v>
      </c>
      <c r="L48" s="1049" t="s">
        <v>427</v>
      </c>
      <c r="M48" s="1049" t="s">
        <v>427</v>
      </c>
      <c r="N48" s="1049" t="s">
        <v>427</v>
      </c>
      <c r="O48" s="1049" t="s">
        <v>458</v>
      </c>
      <c r="P48" s="1263" t="s">
        <v>22</v>
      </c>
      <c r="Q48" s="1324">
        <v>6</v>
      </c>
    </row>
    <row r="49" spans="2:17" s="52" customFormat="1" ht="24" customHeight="1">
      <c r="B49" s="86"/>
      <c r="C49" s="328" t="s">
        <v>459</v>
      </c>
      <c r="D49" s="254">
        <v>-5756</v>
      </c>
      <c r="E49" s="124">
        <v>-468</v>
      </c>
      <c r="F49" s="254">
        <v>-0.1</v>
      </c>
      <c r="G49" s="254">
        <v>-129</v>
      </c>
      <c r="H49" s="254">
        <v>-18</v>
      </c>
      <c r="I49" s="1049" t="s">
        <v>427</v>
      </c>
      <c r="J49" s="1049" t="s">
        <v>427</v>
      </c>
      <c r="K49" s="124">
        <v>-1195</v>
      </c>
      <c r="L49" s="124">
        <v>-115</v>
      </c>
      <c r="M49" s="254">
        <v>-3172</v>
      </c>
      <c r="N49" s="254">
        <v>-1875</v>
      </c>
      <c r="O49" s="254">
        <v>-3</v>
      </c>
      <c r="P49" s="254">
        <v>-22020</v>
      </c>
      <c r="Q49" s="307">
        <v>-811</v>
      </c>
    </row>
    <row r="50" spans="2:17" s="52" customFormat="1" ht="24" customHeight="1">
      <c r="B50" s="86"/>
      <c r="C50" s="574" t="s">
        <v>460</v>
      </c>
      <c r="D50" s="254">
        <v>1261</v>
      </c>
      <c r="E50" s="124">
        <v>71</v>
      </c>
      <c r="F50" s="254">
        <v>104</v>
      </c>
      <c r="G50" s="254">
        <v>3209</v>
      </c>
      <c r="H50" s="254">
        <v>323</v>
      </c>
      <c r="I50" s="124">
        <v>771</v>
      </c>
      <c r="J50" s="254">
        <v>7389</v>
      </c>
      <c r="K50" s="124">
        <v>3873</v>
      </c>
      <c r="L50" s="124">
        <v>3408</v>
      </c>
      <c r="M50" s="254">
        <v>1186</v>
      </c>
      <c r="N50" s="254">
        <v>418</v>
      </c>
      <c r="O50" s="254">
        <v>1564</v>
      </c>
      <c r="P50" s="254">
        <v>991</v>
      </c>
      <c r="Q50" s="307">
        <v>3484</v>
      </c>
    </row>
    <row r="51" spans="2:17" s="52" customFormat="1" ht="24" customHeight="1">
      <c r="B51" s="86"/>
      <c r="C51" s="574" t="s">
        <v>461</v>
      </c>
      <c r="D51" s="1048" t="s">
        <v>427</v>
      </c>
      <c r="E51" s="1058" t="s">
        <v>427</v>
      </c>
      <c r="F51" s="1058" t="s">
        <v>427</v>
      </c>
      <c r="G51" s="1058" t="s">
        <v>427</v>
      </c>
      <c r="H51" s="1058" t="s">
        <v>427</v>
      </c>
      <c r="I51" s="1058" t="s">
        <v>427</v>
      </c>
      <c r="J51" s="1058" t="s">
        <v>427</v>
      </c>
      <c r="K51" s="1058" t="s">
        <v>427</v>
      </c>
      <c r="L51" s="124">
        <v>6</v>
      </c>
      <c r="M51" s="254">
        <v>8</v>
      </c>
      <c r="N51" s="254">
        <v>3</v>
      </c>
      <c r="O51" s="254">
        <v>29</v>
      </c>
      <c r="P51" s="254">
        <v>65</v>
      </c>
      <c r="Q51" s="307">
        <v>121</v>
      </c>
    </row>
    <row r="52" spans="2:17" s="52" customFormat="1" ht="24" customHeight="1">
      <c r="B52" s="86"/>
      <c r="C52" s="328" t="s">
        <v>462</v>
      </c>
      <c r="D52" s="254">
        <v>-11</v>
      </c>
      <c r="E52" s="124">
        <v>-1</v>
      </c>
      <c r="F52" s="254">
        <v>-11</v>
      </c>
      <c r="G52" s="254">
        <v>-2</v>
      </c>
      <c r="H52" s="254">
        <v>-2</v>
      </c>
      <c r="I52" s="124">
        <v>-10</v>
      </c>
      <c r="J52" s="254">
        <v>-4</v>
      </c>
      <c r="K52" s="124">
        <v>-691</v>
      </c>
      <c r="L52" s="692">
        <v>-10059</v>
      </c>
      <c r="M52" s="882">
        <v>-5000</v>
      </c>
      <c r="N52" s="254">
        <v>-15173</v>
      </c>
      <c r="O52" s="254">
        <v>-139</v>
      </c>
      <c r="P52" s="254">
        <v>-42675</v>
      </c>
      <c r="Q52" s="307">
        <v>-23989</v>
      </c>
    </row>
    <row r="53" spans="2:17" s="52" customFormat="1" ht="24" customHeight="1">
      <c r="B53" s="86"/>
      <c r="C53" s="327" t="s">
        <v>463</v>
      </c>
      <c r="D53" s="254">
        <v>-3753</v>
      </c>
      <c r="E53" s="124">
        <v>-3753</v>
      </c>
      <c r="F53" s="254">
        <v>-4378</v>
      </c>
      <c r="G53" s="254">
        <v>-5629</v>
      </c>
      <c r="H53" s="254">
        <v>-9382</v>
      </c>
      <c r="I53" s="124">
        <v>-10008</v>
      </c>
      <c r="J53" s="254">
        <v>-11258</v>
      </c>
      <c r="K53" s="124">
        <v>-16888</v>
      </c>
      <c r="L53" s="124">
        <v>-22517</v>
      </c>
      <c r="M53" s="254">
        <v>-16381</v>
      </c>
      <c r="N53" s="254">
        <v>-16408</v>
      </c>
      <c r="O53" s="254">
        <v>-29208</v>
      </c>
      <c r="P53" s="254">
        <v>-29504</v>
      </c>
      <c r="Q53" s="307">
        <v>-31721</v>
      </c>
    </row>
    <row r="54" spans="2:17" s="52" customFormat="1" ht="24" customHeight="1">
      <c r="B54" s="86"/>
      <c r="C54" s="333" t="s">
        <v>464</v>
      </c>
      <c r="D54" s="273">
        <v>-1801</v>
      </c>
      <c r="E54" s="188">
        <v>-1659</v>
      </c>
      <c r="F54" s="273">
        <v>-1805</v>
      </c>
      <c r="G54" s="273">
        <v>-2320</v>
      </c>
      <c r="H54" s="273">
        <v>-1763</v>
      </c>
      <c r="I54" s="188">
        <v>-2563</v>
      </c>
      <c r="J54" s="273">
        <v>-2622</v>
      </c>
      <c r="K54" s="188">
        <v>-3139</v>
      </c>
      <c r="L54" s="188">
        <v>-3662</v>
      </c>
      <c r="M54" s="273">
        <v>-2878</v>
      </c>
      <c r="N54" s="273">
        <v>-4710</v>
      </c>
      <c r="O54" s="273">
        <v>-5047</v>
      </c>
      <c r="P54" s="273">
        <v>-3127</v>
      </c>
      <c r="Q54" s="319">
        <v>-3093</v>
      </c>
    </row>
    <row r="55" spans="2:17" ht="24" customHeight="1">
      <c r="B55" s="87" t="s">
        <v>465</v>
      </c>
      <c r="C55" s="331" t="s">
        <v>466</v>
      </c>
      <c r="D55" s="255">
        <v>-922</v>
      </c>
      <c r="E55" s="125">
        <v>-2050</v>
      </c>
      <c r="F55" s="255">
        <v>-2160</v>
      </c>
      <c r="G55" s="255">
        <v>-2752</v>
      </c>
      <c r="H55" s="255">
        <v>-2292</v>
      </c>
      <c r="I55" s="125">
        <v>-2507</v>
      </c>
      <c r="J55" s="255">
        <v>-666</v>
      </c>
      <c r="K55" s="125">
        <v>-2106</v>
      </c>
      <c r="L55" s="125">
        <v>91</v>
      </c>
      <c r="M55" s="255">
        <v>15</v>
      </c>
      <c r="N55" s="255">
        <v>-66</v>
      </c>
      <c r="O55" s="255">
        <v>-1411</v>
      </c>
      <c r="P55" s="255">
        <v>-340</v>
      </c>
      <c r="Q55" s="1325" t="s">
        <v>712</v>
      </c>
    </row>
    <row r="56" spans="2:17" s="57" customFormat="1" ht="26.25" customHeight="1">
      <c r="B56" s="334" t="s">
        <v>467</v>
      </c>
      <c r="C56" s="56"/>
      <c r="D56" s="256">
        <v>-29530</v>
      </c>
      <c r="E56" s="126">
        <v>-56177</v>
      </c>
      <c r="F56" s="256">
        <v>-30931</v>
      </c>
      <c r="G56" s="256">
        <v>-42600</v>
      </c>
      <c r="H56" s="256">
        <v>-114695</v>
      </c>
      <c r="I56" s="126">
        <v>-4029</v>
      </c>
      <c r="J56" s="256">
        <v>-13052</v>
      </c>
      <c r="K56" s="126">
        <v>-74907</v>
      </c>
      <c r="L56" s="126">
        <v>-12164</v>
      </c>
      <c r="M56" s="256">
        <v>-40621</v>
      </c>
      <c r="N56" s="256">
        <v>46898</v>
      </c>
      <c r="O56" s="256">
        <v>-230367</v>
      </c>
      <c r="P56" s="256">
        <v>-186523</v>
      </c>
      <c r="Q56" s="309">
        <v>106388</v>
      </c>
    </row>
    <row r="57" spans="2:17" ht="26.25" customHeight="1">
      <c r="B57" s="335" t="s">
        <v>468</v>
      </c>
      <c r="C57" s="97"/>
      <c r="D57" s="275">
        <v>16913</v>
      </c>
      <c r="E57" s="134">
        <v>-12706</v>
      </c>
      <c r="F57" s="275">
        <v>-8403</v>
      </c>
      <c r="G57" s="275">
        <v>-17282</v>
      </c>
      <c r="H57" s="275">
        <v>-48666</v>
      </c>
      <c r="I57" s="134">
        <v>-35350</v>
      </c>
      <c r="J57" s="275">
        <v>-648</v>
      </c>
      <c r="K57" s="134">
        <v>-20631</v>
      </c>
      <c r="L57" s="134">
        <v>-7324</v>
      </c>
      <c r="M57" s="275">
        <v>8674</v>
      </c>
      <c r="N57" s="275">
        <v>-26835</v>
      </c>
      <c r="O57" s="275">
        <v>-29570</v>
      </c>
      <c r="P57" s="275">
        <v>-61907</v>
      </c>
      <c r="Q57" s="321">
        <v>-4405</v>
      </c>
    </row>
    <row r="58" spans="2:17" ht="26.25" customHeight="1">
      <c r="B58" s="335" t="s">
        <v>469</v>
      </c>
      <c r="C58" s="97"/>
      <c r="D58" s="275">
        <v>411632</v>
      </c>
      <c r="E58" s="134">
        <v>425595</v>
      </c>
      <c r="F58" s="275">
        <v>424371</v>
      </c>
      <c r="G58" s="275">
        <v>420658</v>
      </c>
      <c r="H58" s="275">
        <v>403748</v>
      </c>
      <c r="I58" s="134">
        <v>344414</v>
      </c>
      <c r="J58" s="275">
        <v>308632</v>
      </c>
      <c r="K58" s="134">
        <v>305241</v>
      </c>
      <c r="L58" s="134">
        <v>285687</v>
      </c>
      <c r="M58" s="275">
        <v>272651</v>
      </c>
      <c r="N58" s="275">
        <v>287597</v>
      </c>
      <c r="O58" s="275">
        <v>271651</v>
      </c>
      <c r="P58" s="275">
        <v>247286</v>
      </c>
      <c r="Q58" s="321">
        <v>196275</v>
      </c>
    </row>
    <row r="59" spans="2:17" ht="26.25" customHeight="1">
      <c r="B59" s="1274" t="s">
        <v>470</v>
      </c>
      <c r="C59" s="98"/>
      <c r="D59" s="276">
        <v>-2950</v>
      </c>
      <c r="E59" s="589">
        <v>11481</v>
      </c>
      <c r="F59" s="276">
        <v>4690</v>
      </c>
      <c r="G59" s="276">
        <v>372</v>
      </c>
      <c r="H59" s="276">
        <v>-10667</v>
      </c>
      <c r="I59" s="589">
        <v>-430</v>
      </c>
      <c r="J59" s="276">
        <v>-2742</v>
      </c>
      <c r="K59" s="589">
        <v>1076</v>
      </c>
      <c r="L59" s="589">
        <v>-5711</v>
      </c>
      <c r="M59" s="276">
        <v>6271</v>
      </c>
      <c r="N59" s="276">
        <v>10890</v>
      </c>
      <c r="O59" s="276">
        <v>5260</v>
      </c>
      <c r="P59" s="276">
        <v>10895</v>
      </c>
      <c r="Q59" s="1323">
        <v>549</v>
      </c>
    </row>
    <row r="60" spans="2:17" ht="26.25" customHeight="1" thickBot="1">
      <c r="B60" s="1275"/>
      <c r="C60" s="1276"/>
      <c r="D60" s="616" t="s">
        <v>129</v>
      </c>
      <c r="E60" s="292" t="s">
        <v>129</v>
      </c>
      <c r="F60" s="616" t="s">
        <v>129</v>
      </c>
      <c r="G60" s="616" t="s">
        <v>129</v>
      </c>
      <c r="H60" s="616" t="s">
        <v>129</v>
      </c>
      <c r="I60" s="292" t="s">
        <v>129</v>
      </c>
      <c r="J60" s="616" t="s">
        <v>129</v>
      </c>
      <c r="K60" s="292" t="s">
        <v>129</v>
      </c>
      <c r="L60" s="292" t="s">
        <v>129</v>
      </c>
      <c r="M60" s="616" t="s">
        <v>129</v>
      </c>
      <c r="N60" s="616" t="s">
        <v>129</v>
      </c>
      <c r="O60" s="616" t="s">
        <v>129</v>
      </c>
      <c r="P60" s="1277" t="s">
        <v>712</v>
      </c>
      <c r="Q60" s="322">
        <v>-119</v>
      </c>
    </row>
    <row r="61" spans="2:17" ht="26.25" customHeight="1" thickTop="1">
      <c r="B61" s="336" t="s">
        <v>471</v>
      </c>
      <c r="C61" s="96"/>
      <c r="D61" s="277">
        <v>425595</v>
      </c>
      <c r="E61" s="135">
        <v>424371</v>
      </c>
      <c r="F61" s="277">
        <v>420658</v>
      </c>
      <c r="G61" s="277">
        <v>403748</v>
      </c>
      <c r="H61" s="277">
        <v>344414</v>
      </c>
      <c r="I61" s="135">
        <v>308632</v>
      </c>
      <c r="J61" s="277">
        <v>305241</v>
      </c>
      <c r="K61" s="135">
        <v>285687</v>
      </c>
      <c r="L61" s="693">
        <v>272651</v>
      </c>
      <c r="M61" s="883">
        <v>287597</v>
      </c>
      <c r="N61" s="277">
        <v>271651</v>
      </c>
      <c r="O61" s="277">
        <v>247286</v>
      </c>
      <c r="P61" s="277">
        <v>196275</v>
      </c>
      <c r="Q61" s="323">
        <v>192299</v>
      </c>
    </row>
    <row r="62" spans="2:17" ht="24.75" customHeight="1">
      <c r="L62" s="694"/>
      <c r="M62" s="694"/>
      <c r="N62" s="694"/>
      <c r="O62" s="694"/>
      <c r="P62" s="694"/>
      <c r="Q62" s="694"/>
    </row>
    <row r="63" spans="2:17" ht="17.25" customHeight="1">
      <c r="B63" s="697" t="s">
        <v>223</v>
      </c>
      <c r="C63" s="684"/>
      <c r="D63" s="684"/>
      <c r="E63" s="684"/>
      <c r="F63" s="684"/>
      <c r="G63" s="684"/>
      <c r="H63" s="684"/>
      <c r="I63" s="684"/>
    </row>
    <row r="64" spans="2:17" ht="17.25" customHeight="1">
      <c r="B64" s="697" t="s">
        <v>472</v>
      </c>
      <c r="C64" s="685"/>
      <c r="D64" s="685"/>
      <c r="E64" s="685"/>
      <c r="F64" s="685"/>
      <c r="G64" s="685"/>
      <c r="H64" s="685"/>
      <c r="I64" s="685"/>
      <c r="J64" s="685"/>
    </row>
    <row r="65" spans="2:2" ht="17.25" customHeight="1">
      <c r="B65" s="697" t="s">
        <v>473</v>
      </c>
    </row>
    <row r="66" spans="2:2" ht="10.5" customHeight="1"/>
    <row r="67" spans="2:2" ht="10.5" customHeight="1"/>
  </sheetData>
  <mergeCells count="15">
    <mergeCell ref="B3:C4"/>
    <mergeCell ref="J3:J4"/>
    <mergeCell ref="L3:L4"/>
    <mergeCell ref="K3:K4"/>
    <mergeCell ref="F3:F4"/>
    <mergeCell ref="G3:G4"/>
    <mergeCell ref="I3:I4"/>
    <mergeCell ref="H3:H4"/>
    <mergeCell ref="Q3:Q4"/>
    <mergeCell ref="O3:O4"/>
    <mergeCell ref="N3:N4"/>
    <mergeCell ref="D3:D4"/>
    <mergeCell ref="E3:E4"/>
    <mergeCell ref="M3:M4"/>
    <mergeCell ref="P3:P4"/>
  </mergeCells>
  <phoneticPr fontId="2"/>
  <printOptions horizontalCentered="1"/>
  <pageMargins left="0.39370078740157483" right="0.43307086614173229" top="0.78740157480314965" bottom="0.39370078740157483" header="0.27559055118110237" footer="0.35433070866141736"/>
  <pageSetup paperSize="8" scale="51"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25" zoomScaleNormal="40" zoomScaleSheetLayoutView="25" workbookViewId="0"/>
  </sheetViews>
  <sheetFormatPr defaultColWidth="9" defaultRowHeight="28.5" customHeight="1"/>
  <cols>
    <col min="1" max="1" width="3.5" style="8" customWidth="1"/>
    <col min="2" max="2" width="42.5" style="20" customWidth="1"/>
    <col min="3" max="7" width="20.5" style="6" customWidth="1"/>
    <col min="8" max="15" width="20.5" style="7" customWidth="1"/>
    <col min="16" max="17" width="20.5" style="9" customWidth="1"/>
    <col min="18" max="23" width="20.5" style="8" customWidth="1"/>
    <col min="24" max="16384" width="9" style="8"/>
  </cols>
  <sheetData>
    <row r="1" spans="1:22" ht="48.75" customHeight="1">
      <c r="A1" s="100" t="s">
        <v>474</v>
      </c>
      <c r="B1" s="100"/>
      <c r="E1" s="7"/>
      <c r="F1" s="7"/>
      <c r="G1" s="7"/>
      <c r="I1" s="8"/>
      <c r="J1" s="8"/>
      <c r="K1" s="8"/>
      <c r="L1" s="8"/>
      <c r="M1" s="8"/>
      <c r="N1" s="8"/>
      <c r="O1" s="8"/>
      <c r="P1" s="8"/>
      <c r="Q1" s="8"/>
    </row>
    <row r="2" spans="1:22" ht="30">
      <c r="B2" s="10"/>
      <c r="E2" s="7"/>
      <c r="F2" s="7"/>
      <c r="G2" s="7"/>
      <c r="H2" s="12"/>
      <c r="I2" s="8"/>
      <c r="K2" s="8"/>
      <c r="L2" s="182"/>
      <c r="M2" s="8"/>
      <c r="N2" s="8"/>
      <c r="O2" s="8"/>
      <c r="P2" s="8"/>
      <c r="Q2" s="182"/>
      <c r="V2" s="182" t="s">
        <v>142</v>
      </c>
    </row>
    <row r="3" spans="1:22" s="13" customFormat="1" ht="49.5" customHeight="1">
      <c r="B3" s="89"/>
      <c r="C3" s="1455" t="s">
        <v>475</v>
      </c>
      <c r="D3" s="1456"/>
      <c r="E3" s="1456"/>
      <c r="F3" s="1457"/>
      <c r="G3" s="1455" t="s">
        <v>14</v>
      </c>
      <c r="H3" s="1456"/>
      <c r="I3" s="1456"/>
      <c r="J3" s="1457"/>
      <c r="K3" s="1460" t="s">
        <v>16</v>
      </c>
      <c r="L3" s="1461"/>
      <c r="M3" s="1461"/>
      <c r="N3" s="1462"/>
      <c r="O3" s="1460" t="s">
        <v>31</v>
      </c>
      <c r="P3" s="1461"/>
      <c r="Q3" s="1461"/>
      <c r="R3" s="1462"/>
      <c r="S3" s="1460" t="s">
        <v>476</v>
      </c>
      <c r="T3" s="1461"/>
      <c r="U3" s="1461"/>
      <c r="V3" s="1462"/>
    </row>
    <row r="4" spans="1:22" s="14" customFormat="1" ht="42" customHeight="1">
      <c r="B4" s="90"/>
      <c r="C4" s="1480" t="s">
        <v>477</v>
      </c>
      <c r="D4" s="1451" t="s">
        <v>478</v>
      </c>
      <c r="E4" s="1451" t="s">
        <v>479</v>
      </c>
      <c r="F4" s="1463" t="s">
        <v>480</v>
      </c>
      <c r="G4" s="1480" t="s">
        <v>477</v>
      </c>
      <c r="H4" s="1451" t="s">
        <v>478</v>
      </c>
      <c r="I4" s="1451" t="s">
        <v>479</v>
      </c>
      <c r="J4" s="1463" t="s">
        <v>480</v>
      </c>
      <c r="K4" s="1464" t="s">
        <v>477</v>
      </c>
      <c r="L4" s="1451" t="s">
        <v>478</v>
      </c>
      <c r="M4" s="1451" t="s">
        <v>479</v>
      </c>
      <c r="N4" s="1463" t="s">
        <v>480</v>
      </c>
      <c r="O4" s="1480" t="s">
        <v>477</v>
      </c>
      <c r="P4" s="1466" t="s">
        <v>478</v>
      </c>
      <c r="Q4" s="1451" t="s">
        <v>479</v>
      </c>
      <c r="R4" s="1463" t="s">
        <v>480</v>
      </c>
      <c r="S4" s="1478" t="s">
        <v>477</v>
      </c>
      <c r="T4" s="1479" t="s">
        <v>478</v>
      </c>
      <c r="U4" s="1477" t="s">
        <v>479</v>
      </c>
      <c r="V4" s="1463" t="s">
        <v>480</v>
      </c>
    </row>
    <row r="5" spans="1:22" s="15" customFormat="1" ht="42" customHeight="1">
      <c r="B5" s="91"/>
      <c r="C5" s="1450"/>
      <c r="D5" s="1452"/>
      <c r="E5" s="1452"/>
      <c r="F5" s="1459"/>
      <c r="G5" s="1450"/>
      <c r="H5" s="1452"/>
      <c r="I5" s="1452"/>
      <c r="J5" s="1459"/>
      <c r="K5" s="1465"/>
      <c r="L5" s="1452"/>
      <c r="M5" s="1452"/>
      <c r="N5" s="1459"/>
      <c r="O5" s="1450"/>
      <c r="P5" s="1467"/>
      <c r="Q5" s="1452"/>
      <c r="R5" s="1459"/>
      <c r="S5" s="1450"/>
      <c r="T5" s="1467"/>
      <c r="U5" s="1452"/>
      <c r="V5" s="1459"/>
    </row>
    <row r="6" spans="1:22" s="16" customFormat="1" ht="43.5" customHeight="1">
      <c r="B6" s="92" t="s">
        <v>481</v>
      </c>
      <c r="C6" s="189">
        <v>9998</v>
      </c>
      <c r="D6" s="190">
        <v>9687</v>
      </c>
      <c r="E6" s="190">
        <v>10330</v>
      </c>
      <c r="F6" s="173">
        <v>9503</v>
      </c>
      <c r="G6" s="189">
        <v>562</v>
      </c>
      <c r="H6" s="190">
        <v>561</v>
      </c>
      <c r="I6" s="190">
        <v>759</v>
      </c>
      <c r="J6" s="173">
        <v>668</v>
      </c>
      <c r="K6" s="191">
        <v>-39</v>
      </c>
      <c r="L6" s="190">
        <v>14</v>
      </c>
      <c r="M6" s="190">
        <v>116</v>
      </c>
      <c r="N6" s="173">
        <v>55</v>
      </c>
      <c r="O6" s="189">
        <v>-41</v>
      </c>
      <c r="P6" s="191">
        <v>20</v>
      </c>
      <c r="Q6" s="190">
        <v>124</v>
      </c>
      <c r="R6" s="173">
        <v>38</v>
      </c>
      <c r="S6" s="189">
        <v>4068</v>
      </c>
      <c r="T6" s="191">
        <v>3780</v>
      </c>
      <c r="U6" s="190">
        <v>3922</v>
      </c>
      <c r="V6" s="173">
        <v>3835</v>
      </c>
    </row>
    <row r="7" spans="1:22" s="16" customFormat="1" ht="43.5" customHeight="1">
      <c r="B7" s="93" t="s">
        <v>482</v>
      </c>
      <c r="C7" s="192">
        <v>8761</v>
      </c>
      <c r="D7" s="193">
        <v>10155</v>
      </c>
      <c r="E7" s="193">
        <v>10521</v>
      </c>
      <c r="F7" s="174">
        <v>8890</v>
      </c>
      <c r="G7" s="192">
        <v>371</v>
      </c>
      <c r="H7" s="193">
        <v>417</v>
      </c>
      <c r="I7" s="193">
        <v>578</v>
      </c>
      <c r="J7" s="174">
        <v>313</v>
      </c>
      <c r="K7" s="194">
        <v>135</v>
      </c>
      <c r="L7" s="193">
        <v>176</v>
      </c>
      <c r="M7" s="193">
        <v>313</v>
      </c>
      <c r="N7" s="174">
        <v>80</v>
      </c>
      <c r="O7" s="192">
        <v>126</v>
      </c>
      <c r="P7" s="194">
        <v>287</v>
      </c>
      <c r="Q7" s="193">
        <v>326</v>
      </c>
      <c r="R7" s="174">
        <v>97</v>
      </c>
      <c r="S7" s="192">
        <v>4834</v>
      </c>
      <c r="T7" s="194">
        <v>5437</v>
      </c>
      <c r="U7" s="193">
        <v>5411</v>
      </c>
      <c r="V7" s="174">
        <v>5201</v>
      </c>
    </row>
    <row r="8" spans="1:22" s="16" customFormat="1" ht="43.5" customHeight="1">
      <c r="B8" s="93" t="s">
        <v>483</v>
      </c>
      <c r="C8" s="192">
        <v>5507</v>
      </c>
      <c r="D8" s="193">
        <v>6165</v>
      </c>
      <c r="E8" s="193">
        <v>6932</v>
      </c>
      <c r="F8" s="174">
        <v>5755</v>
      </c>
      <c r="G8" s="192">
        <v>319</v>
      </c>
      <c r="H8" s="193">
        <v>363</v>
      </c>
      <c r="I8" s="193">
        <v>417</v>
      </c>
      <c r="J8" s="174">
        <v>346</v>
      </c>
      <c r="K8" s="194">
        <v>48</v>
      </c>
      <c r="L8" s="193">
        <v>91</v>
      </c>
      <c r="M8" s="193">
        <v>132</v>
      </c>
      <c r="N8" s="174">
        <v>88</v>
      </c>
      <c r="O8" s="192">
        <v>29</v>
      </c>
      <c r="P8" s="194">
        <v>68</v>
      </c>
      <c r="Q8" s="193">
        <v>98</v>
      </c>
      <c r="R8" s="174">
        <v>58</v>
      </c>
      <c r="S8" s="192">
        <v>2555</v>
      </c>
      <c r="T8" s="194">
        <v>2595</v>
      </c>
      <c r="U8" s="193">
        <v>2723</v>
      </c>
      <c r="V8" s="174">
        <v>2659</v>
      </c>
    </row>
    <row r="9" spans="1:22" s="16" customFormat="1" ht="43.5" customHeight="1">
      <c r="B9" s="93" t="s">
        <v>484</v>
      </c>
      <c r="C9" s="192">
        <v>13669</v>
      </c>
      <c r="D9" s="193">
        <v>13831</v>
      </c>
      <c r="E9" s="193">
        <v>16838</v>
      </c>
      <c r="F9" s="174">
        <v>14947</v>
      </c>
      <c r="G9" s="192">
        <v>465</v>
      </c>
      <c r="H9" s="193">
        <v>529</v>
      </c>
      <c r="I9" s="193">
        <v>517</v>
      </c>
      <c r="J9" s="174">
        <v>526</v>
      </c>
      <c r="K9" s="194">
        <v>41</v>
      </c>
      <c r="L9" s="193">
        <v>114</v>
      </c>
      <c r="M9" s="193">
        <v>122</v>
      </c>
      <c r="N9" s="174">
        <v>145</v>
      </c>
      <c r="O9" s="192">
        <v>-41</v>
      </c>
      <c r="P9" s="194">
        <v>53</v>
      </c>
      <c r="Q9" s="193">
        <v>78</v>
      </c>
      <c r="R9" s="174">
        <v>123</v>
      </c>
      <c r="S9" s="192">
        <v>4194</v>
      </c>
      <c r="T9" s="194">
        <v>4200</v>
      </c>
      <c r="U9" s="193">
        <v>3935</v>
      </c>
      <c r="V9" s="174">
        <v>4167</v>
      </c>
    </row>
    <row r="10" spans="1:22" s="16" customFormat="1" ht="43.5" customHeight="1">
      <c r="B10" s="93" t="s">
        <v>389</v>
      </c>
      <c r="C10" s="192">
        <v>671</v>
      </c>
      <c r="D10" s="193">
        <v>481</v>
      </c>
      <c r="E10" s="193">
        <v>494</v>
      </c>
      <c r="F10" s="174">
        <v>617</v>
      </c>
      <c r="G10" s="192">
        <v>72</v>
      </c>
      <c r="H10" s="193">
        <v>65</v>
      </c>
      <c r="I10" s="193">
        <v>45</v>
      </c>
      <c r="J10" s="174">
        <v>71</v>
      </c>
      <c r="K10" s="194">
        <v>-30</v>
      </c>
      <c r="L10" s="193">
        <v>-34</v>
      </c>
      <c r="M10" s="193">
        <v>-24</v>
      </c>
      <c r="N10" s="174">
        <v>-54</v>
      </c>
      <c r="O10" s="192">
        <v>64</v>
      </c>
      <c r="P10" s="194">
        <v>25</v>
      </c>
      <c r="Q10" s="193">
        <v>-4</v>
      </c>
      <c r="R10" s="174">
        <v>26</v>
      </c>
      <c r="S10" s="192">
        <v>2954</v>
      </c>
      <c r="T10" s="194">
        <v>2649</v>
      </c>
      <c r="U10" s="193">
        <v>2528</v>
      </c>
      <c r="V10" s="174">
        <v>2598</v>
      </c>
    </row>
    <row r="11" spans="1:22" s="16" customFormat="1" ht="43.5" customHeight="1" thickBot="1">
      <c r="B11" s="92" t="s">
        <v>485</v>
      </c>
      <c r="C11" s="195">
        <v>-162</v>
      </c>
      <c r="D11" s="196">
        <v>-173</v>
      </c>
      <c r="E11" s="196">
        <v>-173</v>
      </c>
      <c r="F11" s="175">
        <v>-153</v>
      </c>
      <c r="G11" s="195">
        <v>-7</v>
      </c>
      <c r="H11" s="196">
        <v>-8</v>
      </c>
      <c r="I11" s="196">
        <v>0</v>
      </c>
      <c r="J11" s="175">
        <v>-3</v>
      </c>
      <c r="K11" s="197">
        <v>6</v>
      </c>
      <c r="L11" s="196">
        <v>13</v>
      </c>
      <c r="M11" s="196">
        <v>-14</v>
      </c>
      <c r="N11" s="175">
        <v>19</v>
      </c>
      <c r="O11" s="195" t="s">
        <v>22</v>
      </c>
      <c r="P11" s="238" t="s">
        <v>22</v>
      </c>
      <c r="Q11" s="197" t="s">
        <v>22</v>
      </c>
      <c r="R11" s="175">
        <v>3</v>
      </c>
      <c r="S11" s="195">
        <v>3004</v>
      </c>
      <c r="T11" s="197">
        <v>2509</v>
      </c>
      <c r="U11" s="196">
        <v>2687</v>
      </c>
      <c r="V11" s="175">
        <v>2404</v>
      </c>
    </row>
    <row r="12" spans="1:22" s="18" customFormat="1" ht="43.5" customHeight="1" thickTop="1">
      <c r="B12" s="99" t="s">
        <v>486</v>
      </c>
      <c r="C12" s="198">
        <f>C6+C7+C8+C9+C10+C11</f>
        <v>38444</v>
      </c>
      <c r="D12" s="220">
        <f>D6+D7+D8+D9+D10+D11</f>
        <v>40146</v>
      </c>
      <c r="E12" s="220">
        <v>44942</v>
      </c>
      <c r="F12" s="176">
        <f>F6+F7+F8+F9+F10+F11</f>
        <v>39559</v>
      </c>
      <c r="G12" s="198">
        <f>G6+G7+G8+G9+G10+G11</f>
        <v>1782</v>
      </c>
      <c r="H12" s="220">
        <f>H6+H7+H8+H9+H10+H11</f>
        <v>1927</v>
      </c>
      <c r="I12" s="220">
        <f>I6+I7+I8+I9+I10+I11</f>
        <v>2316</v>
      </c>
      <c r="J12" s="176">
        <f>J6+J7+J8+J9+J10+J11</f>
        <v>1921</v>
      </c>
      <c r="K12" s="199">
        <f>SUM(K6:K11)</f>
        <v>161</v>
      </c>
      <c r="L12" s="220">
        <f>L6+L7+L8+L9+L10+L11+1</f>
        <v>375</v>
      </c>
      <c r="M12" s="220">
        <f>M6+M7+M8+M9+M10+M11</f>
        <v>645</v>
      </c>
      <c r="N12" s="176">
        <f>N6+N7+N8+N9+N10+N11</f>
        <v>333</v>
      </c>
      <c r="O12" s="142">
        <f>O6+O7+O8+O9+O10</f>
        <v>137</v>
      </c>
      <c r="P12" s="220">
        <f>P6+P7+P8+P9+P10</f>
        <v>453</v>
      </c>
      <c r="Q12" s="220">
        <f>Q6+Q7+Q8+Q9+Q10</f>
        <v>622</v>
      </c>
      <c r="R12" s="176">
        <f>R6+R7+R8+R9+R10+R11</f>
        <v>345</v>
      </c>
      <c r="S12" s="198">
        <f>S6+S7+S8+S9+S10+S11</f>
        <v>21609</v>
      </c>
      <c r="T12" s="199">
        <f>T6+T7+T8+T9+T10+T11</f>
        <v>21170</v>
      </c>
      <c r="U12" s="220">
        <f>U6+U7+U8+U9+U10+U11</f>
        <v>21206</v>
      </c>
      <c r="V12" s="176">
        <f>V6+V7+V8+V9+V10+V11</f>
        <v>20864</v>
      </c>
    </row>
    <row r="13" spans="1:22" s="18" customFormat="1" ht="43.5" customHeight="1">
      <c r="B13" s="18" t="s">
        <v>487</v>
      </c>
      <c r="C13" s="17"/>
      <c r="D13" s="17"/>
      <c r="E13" s="17"/>
      <c r="F13" s="17"/>
      <c r="G13" s="17"/>
      <c r="H13" s="17"/>
    </row>
    <row r="14" spans="1:22" s="13" customFormat="1" ht="49.5" customHeight="1">
      <c r="B14" s="698" t="s">
        <v>488</v>
      </c>
      <c r="C14" s="202"/>
      <c r="D14" s="202"/>
      <c r="E14" s="202"/>
      <c r="F14" s="202"/>
      <c r="G14" s="8"/>
      <c r="H14" s="8"/>
    </row>
    <row r="15" spans="1:22" ht="48.75" customHeight="1">
      <c r="A15" s="100" t="s">
        <v>489</v>
      </c>
      <c r="B15" s="100"/>
      <c r="O15" s="8"/>
    </row>
    <row r="16" spans="1:22" ht="30">
      <c r="B16" s="10"/>
      <c r="E16" s="11"/>
      <c r="F16" s="11"/>
      <c r="G16" s="11"/>
      <c r="J16" s="11"/>
      <c r="K16" s="11"/>
      <c r="L16" s="11"/>
      <c r="O16" s="12"/>
      <c r="Q16" s="182" t="s">
        <v>142</v>
      </c>
    </row>
    <row r="17" spans="2:17" s="13" customFormat="1" ht="49.5" customHeight="1">
      <c r="B17" s="89"/>
      <c r="C17" s="1455" t="s">
        <v>475</v>
      </c>
      <c r="D17" s="1456"/>
      <c r="E17" s="1456"/>
      <c r="F17" s="1456"/>
      <c r="G17" s="1457"/>
      <c r="H17" s="1455" t="s">
        <v>14</v>
      </c>
      <c r="I17" s="1456"/>
      <c r="J17" s="1456"/>
      <c r="K17" s="1456"/>
      <c r="L17" s="1457"/>
      <c r="M17" s="1460" t="s">
        <v>16</v>
      </c>
      <c r="N17" s="1461"/>
      <c r="O17" s="1461"/>
      <c r="P17" s="1461"/>
      <c r="Q17" s="1462"/>
    </row>
    <row r="18" spans="2:17" s="14" customFormat="1" ht="32.25" customHeight="1">
      <c r="B18" s="90"/>
      <c r="C18" s="1449" t="s">
        <v>490</v>
      </c>
      <c r="D18" s="1453" t="s">
        <v>491</v>
      </c>
      <c r="E18" s="1453" t="s">
        <v>492</v>
      </c>
      <c r="F18" s="1453" t="s">
        <v>493</v>
      </c>
      <c r="G18" s="1458" t="s">
        <v>494</v>
      </c>
      <c r="H18" s="1449" t="s">
        <v>490</v>
      </c>
      <c r="I18" s="1453" t="s">
        <v>491</v>
      </c>
      <c r="J18" s="1453" t="s">
        <v>492</v>
      </c>
      <c r="K18" s="1453" t="s">
        <v>493</v>
      </c>
      <c r="L18" s="1458" t="s">
        <v>494</v>
      </c>
      <c r="M18" s="1449" t="s">
        <v>490</v>
      </c>
      <c r="N18" s="1453" t="s">
        <v>491</v>
      </c>
      <c r="O18" s="1453" t="s">
        <v>492</v>
      </c>
      <c r="P18" s="1453" t="s">
        <v>493</v>
      </c>
      <c r="Q18" s="1458" t="s">
        <v>494</v>
      </c>
    </row>
    <row r="19" spans="2:17" s="15" customFormat="1" ht="32.25" customHeight="1">
      <c r="B19" s="91"/>
      <c r="C19" s="1450"/>
      <c r="D19" s="1454"/>
      <c r="E19" s="1454"/>
      <c r="F19" s="1454"/>
      <c r="G19" s="1459"/>
      <c r="H19" s="1450"/>
      <c r="I19" s="1454"/>
      <c r="J19" s="1454"/>
      <c r="K19" s="1454"/>
      <c r="L19" s="1459"/>
      <c r="M19" s="1450"/>
      <c r="N19" s="1454"/>
      <c r="O19" s="1454"/>
      <c r="P19" s="1454"/>
      <c r="Q19" s="1459"/>
    </row>
    <row r="20" spans="2:17" s="16" customFormat="1" ht="43.5" customHeight="1">
      <c r="B20" s="92" t="s">
        <v>495</v>
      </c>
      <c r="C20" s="239">
        <v>9450</v>
      </c>
      <c r="D20" s="136">
        <v>9708</v>
      </c>
      <c r="E20" s="136">
        <v>11321</v>
      </c>
      <c r="F20" s="136">
        <v>13159</v>
      </c>
      <c r="G20" s="137">
        <v>11322</v>
      </c>
      <c r="H20" s="239">
        <v>551</v>
      </c>
      <c r="I20" s="136">
        <v>466</v>
      </c>
      <c r="J20" s="136">
        <v>536</v>
      </c>
      <c r="K20" s="136">
        <v>888</v>
      </c>
      <c r="L20" s="137">
        <v>789</v>
      </c>
      <c r="M20" s="239">
        <v>126</v>
      </c>
      <c r="N20" s="136">
        <v>160</v>
      </c>
      <c r="O20" s="136">
        <v>158</v>
      </c>
      <c r="P20" s="136">
        <v>327</v>
      </c>
      <c r="Q20" s="137">
        <v>218</v>
      </c>
    </row>
    <row r="21" spans="2:17" s="16" customFormat="1" ht="43.5" customHeight="1">
      <c r="B21" s="93" t="s">
        <v>496</v>
      </c>
      <c r="C21" s="218">
        <v>11120</v>
      </c>
      <c r="D21" s="138">
        <v>12173</v>
      </c>
      <c r="E21" s="138">
        <v>12945</v>
      </c>
      <c r="F21" s="138">
        <v>14740</v>
      </c>
      <c r="G21" s="139">
        <v>14188</v>
      </c>
      <c r="H21" s="218">
        <v>339</v>
      </c>
      <c r="I21" s="138">
        <v>408</v>
      </c>
      <c r="J21" s="138">
        <v>413</v>
      </c>
      <c r="K21" s="138">
        <v>413</v>
      </c>
      <c r="L21" s="139">
        <v>509</v>
      </c>
      <c r="M21" s="218">
        <v>106</v>
      </c>
      <c r="N21" s="138">
        <v>180</v>
      </c>
      <c r="O21" s="138">
        <v>189</v>
      </c>
      <c r="P21" s="138">
        <v>184</v>
      </c>
      <c r="Q21" s="139">
        <v>277</v>
      </c>
    </row>
    <row r="22" spans="2:17" s="16" customFormat="1" ht="43.5" customHeight="1">
      <c r="B22" s="93" t="s">
        <v>497</v>
      </c>
      <c r="C22" s="218">
        <v>6259</v>
      </c>
      <c r="D22" s="138">
        <v>6792</v>
      </c>
      <c r="E22" s="138">
        <v>7172</v>
      </c>
      <c r="F22" s="138">
        <v>7602</v>
      </c>
      <c r="G22" s="139">
        <v>6823</v>
      </c>
      <c r="H22" s="218">
        <v>441</v>
      </c>
      <c r="I22" s="138">
        <v>434</v>
      </c>
      <c r="J22" s="138">
        <v>488</v>
      </c>
      <c r="K22" s="138">
        <v>538</v>
      </c>
      <c r="L22" s="139">
        <v>415</v>
      </c>
      <c r="M22" s="218">
        <v>156</v>
      </c>
      <c r="N22" s="138">
        <v>166</v>
      </c>
      <c r="O22" s="138">
        <v>218</v>
      </c>
      <c r="P22" s="138">
        <v>233</v>
      </c>
      <c r="Q22" s="139">
        <v>118</v>
      </c>
    </row>
    <row r="23" spans="2:17" s="16" customFormat="1" ht="43.5" customHeight="1">
      <c r="B23" s="93" t="s">
        <v>498</v>
      </c>
      <c r="C23" s="218">
        <v>5043</v>
      </c>
      <c r="D23" s="138">
        <v>4228</v>
      </c>
      <c r="E23" s="138">
        <v>3827</v>
      </c>
      <c r="F23" s="138">
        <v>3470</v>
      </c>
      <c r="G23" s="139">
        <v>2776</v>
      </c>
      <c r="H23" s="218">
        <v>262</v>
      </c>
      <c r="I23" s="138">
        <v>240</v>
      </c>
      <c r="J23" s="138">
        <v>250</v>
      </c>
      <c r="K23" s="138">
        <v>213</v>
      </c>
      <c r="L23" s="139">
        <v>5</v>
      </c>
      <c r="M23" s="218">
        <v>108</v>
      </c>
      <c r="N23" s="138">
        <v>96</v>
      </c>
      <c r="O23" s="138">
        <v>117</v>
      </c>
      <c r="P23" s="138">
        <v>80</v>
      </c>
      <c r="Q23" s="139">
        <v>-131</v>
      </c>
    </row>
    <row r="24" spans="2:17" s="16" customFormat="1" ht="43.5" customHeight="1">
      <c r="B24" s="93" t="s">
        <v>484</v>
      </c>
      <c r="C24" s="218">
        <v>8027</v>
      </c>
      <c r="D24" s="138">
        <v>8821</v>
      </c>
      <c r="E24" s="138">
        <v>9271</v>
      </c>
      <c r="F24" s="138">
        <v>12745</v>
      </c>
      <c r="G24" s="139">
        <v>12646</v>
      </c>
      <c r="H24" s="218">
        <v>512</v>
      </c>
      <c r="I24" s="138">
        <v>393</v>
      </c>
      <c r="J24" s="138">
        <v>384</v>
      </c>
      <c r="K24" s="138">
        <v>386</v>
      </c>
      <c r="L24" s="139">
        <v>334</v>
      </c>
      <c r="M24" s="218">
        <v>114</v>
      </c>
      <c r="N24" s="138">
        <v>80</v>
      </c>
      <c r="O24" s="138">
        <v>56</v>
      </c>
      <c r="P24" s="138">
        <v>44</v>
      </c>
      <c r="Q24" s="139">
        <v>9</v>
      </c>
    </row>
    <row r="25" spans="2:17" s="16" customFormat="1" ht="43.5" customHeight="1">
      <c r="B25" s="93" t="s">
        <v>499</v>
      </c>
      <c r="C25" s="218">
        <v>10336</v>
      </c>
      <c r="D25" s="138">
        <v>10869</v>
      </c>
      <c r="E25" s="138">
        <v>10548</v>
      </c>
      <c r="F25" s="138">
        <v>10201</v>
      </c>
      <c r="G25" s="139">
        <v>6469</v>
      </c>
      <c r="H25" s="218">
        <v>272</v>
      </c>
      <c r="I25" s="138">
        <v>280</v>
      </c>
      <c r="J25" s="138">
        <v>268</v>
      </c>
      <c r="K25" s="138">
        <v>273</v>
      </c>
      <c r="L25" s="139">
        <v>240</v>
      </c>
      <c r="M25" s="218">
        <v>42</v>
      </c>
      <c r="N25" s="138">
        <v>46</v>
      </c>
      <c r="O25" s="138">
        <v>19</v>
      </c>
      <c r="P25" s="138">
        <v>10</v>
      </c>
      <c r="Q25" s="139">
        <v>-10</v>
      </c>
    </row>
    <row r="26" spans="2:17" s="16" customFormat="1" ht="43.5" customHeight="1">
      <c r="B26" s="93" t="s">
        <v>389</v>
      </c>
      <c r="C26" s="218">
        <v>778</v>
      </c>
      <c r="D26" s="138">
        <v>1383</v>
      </c>
      <c r="E26" s="138">
        <v>1521</v>
      </c>
      <c r="F26" s="138">
        <v>686</v>
      </c>
      <c r="G26" s="139">
        <v>907</v>
      </c>
      <c r="H26" s="218">
        <v>65</v>
      </c>
      <c r="I26" s="138">
        <v>225</v>
      </c>
      <c r="J26" s="138">
        <v>225</v>
      </c>
      <c r="K26" s="138">
        <v>66</v>
      </c>
      <c r="L26" s="139">
        <v>64</v>
      </c>
      <c r="M26" s="218">
        <v>37</v>
      </c>
      <c r="N26" s="138">
        <v>26</v>
      </c>
      <c r="O26" s="138">
        <v>21</v>
      </c>
      <c r="P26" s="138">
        <v>26</v>
      </c>
      <c r="Q26" s="139">
        <v>-5</v>
      </c>
    </row>
    <row r="27" spans="2:17" s="16" customFormat="1" ht="43.5" customHeight="1" thickBot="1">
      <c r="B27" s="92" t="s">
        <v>485</v>
      </c>
      <c r="C27" s="240">
        <v>-4254</v>
      </c>
      <c r="D27" s="140">
        <v>-4253</v>
      </c>
      <c r="E27" s="140">
        <v>-4423</v>
      </c>
      <c r="F27" s="140">
        <v>-4893</v>
      </c>
      <c r="G27" s="141">
        <v>-3469</v>
      </c>
      <c r="H27" s="240" t="s">
        <v>22</v>
      </c>
      <c r="I27" s="140">
        <v>-24</v>
      </c>
      <c r="J27" s="140">
        <v>-19</v>
      </c>
      <c r="K27" s="140" t="s">
        <v>22</v>
      </c>
      <c r="L27" s="141" t="s">
        <v>22</v>
      </c>
      <c r="M27" s="240">
        <v>-34</v>
      </c>
      <c r="N27" s="140">
        <v>8</v>
      </c>
      <c r="O27" s="140">
        <v>2</v>
      </c>
      <c r="P27" s="140">
        <v>20</v>
      </c>
      <c r="Q27" s="141">
        <v>44</v>
      </c>
    </row>
    <row r="28" spans="2:17" s="18" customFormat="1" ht="43.5" customHeight="1" thickTop="1">
      <c r="B28" s="99" t="s">
        <v>486</v>
      </c>
      <c r="C28" s="142">
        <v>46759</v>
      </c>
      <c r="D28" s="143">
        <v>49721</v>
      </c>
      <c r="E28" s="143">
        <v>52182</v>
      </c>
      <c r="F28" s="143">
        <v>57710</v>
      </c>
      <c r="G28" s="144">
        <v>51662</v>
      </c>
      <c r="H28" s="142">
        <v>2442</v>
      </c>
      <c r="I28" s="143">
        <v>2422</v>
      </c>
      <c r="J28" s="143">
        <v>2545</v>
      </c>
      <c r="K28" s="143">
        <v>2777</v>
      </c>
      <c r="L28" s="144">
        <v>2356</v>
      </c>
      <c r="M28" s="142">
        <v>655</v>
      </c>
      <c r="N28" s="143">
        <v>762</v>
      </c>
      <c r="O28" s="143">
        <v>779</v>
      </c>
      <c r="P28" s="143">
        <v>924</v>
      </c>
      <c r="Q28" s="144">
        <v>520</v>
      </c>
    </row>
    <row r="29" spans="2:17" s="18" customFormat="1" ht="43.5" customHeight="1">
      <c r="B29" s="19"/>
      <c r="C29" s="17"/>
      <c r="D29" s="17"/>
      <c r="E29" s="17"/>
      <c r="F29" s="17"/>
      <c r="G29" s="17"/>
      <c r="H29" s="17"/>
      <c r="I29" s="17"/>
      <c r="J29" s="17"/>
      <c r="K29" s="17"/>
      <c r="L29" s="17"/>
    </row>
    <row r="30" spans="2:17" s="13" customFormat="1" ht="49.5" customHeight="1">
      <c r="B30" s="89"/>
      <c r="C30" s="1473" t="s">
        <v>31</v>
      </c>
      <c r="D30" s="1474"/>
      <c r="E30" s="1474"/>
      <c r="F30" s="1474"/>
      <c r="G30" s="1475"/>
      <c r="H30" s="1455" t="s">
        <v>500</v>
      </c>
      <c r="I30" s="1456"/>
      <c r="J30" s="1456"/>
      <c r="K30" s="1456"/>
      <c r="L30" s="1457"/>
      <c r="M30" s="204"/>
      <c r="N30" s="204"/>
    </row>
    <row r="31" spans="2:17" s="14" customFormat="1" ht="32.25" customHeight="1">
      <c r="B31" s="90"/>
      <c r="C31" s="1449" t="s">
        <v>490</v>
      </c>
      <c r="D31" s="1453" t="s">
        <v>491</v>
      </c>
      <c r="E31" s="1453" t="s">
        <v>492</v>
      </c>
      <c r="F31" s="1453" t="s">
        <v>493</v>
      </c>
      <c r="G31" s="1458" t="s">
        <v>494</v>
      </c>
      <c r="H31" s="1449" t="s">
        <v>490</v>
      </c>
      <c r="I31" s="1453" t="s">
        <v>491</v>
      </c>
      <c r="J31" s="1453" t="s">
        <v>492</v>
      </c>
      <c r="K31" s="1453" t="s">
        <v>493</v>
      </c>
      <c r="L31" s="1458" t="s">
        <v>494</v>
      </c>
    </row>
    <row r="32" spans="2:17" s="15" customFormat="1" ht="32.25" customHeight="1">
      <c r="B32" s="91"/>
      <c r="C32" s="1450"/>
      <c r="D32" s="1454"/>
      <c r="E32" s="1454"/>
      <c r="F32" s="1454"/>
      <c r="G32" s="1459"/>
      <c r="H32" s="1450"/>
      <c r="I32" s="1454"/>
      <c r="J32" s="1454"/>
      <c r="K32" s="1454"/>
      <c r="L32" s="1459"/>
    </row>
    <row r="33" spans="1:15" s="16" customFormat="1" ht="43.5" customHeight="1">
      <c r="B33" s="92" t="s">
        <v>495</v>
      </c>
      <c r="C33" s="239">
        <v>84</v>
      </c>
      <c r="D33" s="136">
        <v>112</v>
      </c>
      <c r="E33" s="136">
        <v>101</v>
      </c>
      <c r="F33" s="136">
        <v>231</v>
      </c>
      <c r="G33" s="137">
        <v>94</v>
      </c>
      <c r="H33" s="239">
        <v>3873</v>
      </c>
      <c r="I33" s="136">
        <v>3251</v>
      </c>
      <c r="J33" s="136">
        <v>3553</v>
      </c>
      <c r="K33" s="136">
        <v>5035</v>
      </c>
      <c r="L33" s="137">
        <v>4838</v>
      </c>
    </row>
    <row r="34" spans="1:15" s="16" customFormat="1" ht="43.5" customHeight="1">
      <c r="B34" s="93" t="s">
        <v>496</v>
      </c>
      <c r="C34" s="218">
        <f>175</f>
        <v>175</v>
      </c>
      <c r="D34" s="138">
        <v>281</v>
      </c>
      <c r="E34" s="138">
        <v>333</v>
      </c>
      <c r="F34" s="138">
        <v>361</v>
      </c>
      <c r="G34" s="139">
        <v>311</v>
      </c>
      <c r="H34" s="218">
        <v>3469</v>
      </c>
      <c r="I34" s="138">
        <v>4630</v>
      </c>
      <c r="J34" s="138">
        <v>5043</v>
      </c>
      <c r="K34" s="138">
        <v>5913</v>
      </c>
      <c r="L34" s="139">
        <v>4696</v>
      </c>
    </row>
    <row r="35" spans="1:15" s="16" customFormat="1" ht="43.5" customHeight="1">
      <c r="B35" s="93" t="s">
        <v>497</v>
      </c>
      <c r="C35" s="218">
        <f>52</f>
        <v>52</v>
      </c>
      <c r="D35" s="138">
        <v>67</v>
      </c>
      <c r="E35" s="138">
        <v>84</v>
      </c>
      <c r="F35" s="138">
        <v>170</v>
      </c>
      <c r="G35" s="139">
        <v>53</v>
      </c>
      <c r="H35" s="218">
        <v>3553</v>
      </c>
      <c r="I35" s="138">
        <v>3609</v>
      </c>
      <c r="J35" s="138">
        <v>3702</v>
      </c>
      <c r="K35" s="138">
        <v>3454</v>
      </c>
      <c r="L35" s="139">
        <v>2842</v>
      </c>
    </row>
    <row r="36" spans="1:15" s="16" customFormat="1" ht="43.5" customHeight="1">
      <c r="B36" s="93" t="s">
        <v>498</v>
      </c>
      <c r="C36" s="218">
        <f>59</f>
        <v>59</v>
      </c>
      <c r="D36" s="138">
        <v>82</v>
      </c>
      <c r="E36" s="138">
        <v>81</v>
      </c>
      <c r="F36" s="138">
        <v>47</v>
      </c>
      <c r="G36" s="139">
        <v>-235</v>
      </c>
      <c r="H36" s="218">
        <v>2809</v>
      </c>
      <c r="I36" s="138">
        <v>2320</v>
      </c>
      <c r="J36" s="138">
        <v>2728</v>
      </c>
      <c r="K36" s="138">
        <v>2961</v>
      </c>
      <c r="L36" s="139">
        <v>2603</v>
      </c>
    </row>
    <row r="37" spans="1:15" s="16" customFormat="1" ht="43.5" customHeight="1">
      <c r="B37" s="93" t="s">
        <v>484</v>
      </c>
      <c r="C37" s="218">
        <f>82</f>
        <v>82</v>
      </c>
      <c r="D37" s="138">
        <v>54</v>
      </c>
      <c r="E37" s="138">
        <v>25</v>
      </c>
      <c r="F37" s="138">
        <v>1</v>
      </c>
      <c r="G37" s="139">
        <v>-59</v>
      </c>
      <c r="H37" s="218">
        <v>2792</v>
      </c>
      <c r="I37" s="138">
        <v>2923</v>
      </c>
      <c r="J37" s="138">
        <v>3161</v>
      </c>
      <c r="K37" s="138">
        <v>3359</v>
      </c>
      <c r="L37" s="139">
        <v>2750</v>
      </c>
    </row>
    <row r="38" spans="1:15" s="16" customFormat="1" ht="43.5" customHeight="1">
      <c r="B38" s="93" t="s">
        <v>499</v>
      </c>
      <c r="C38" s="218">
        <f>140</f>
        <v>140</v>
      </c>
      <c r="D38" s="138">
        <v>135</v>
      </c>
      <c r="E38" s="138">
        <v>135</v>
      </c>
      <c r="F38" s="138">
        <v>128</v>
      </c>
      <c r="G38" s="139">
        <v>68</v>
      </c>
      <c r="H38" s="218">
        <v>4749</v>
      </c>
      <c r="I38" s="138">
        <v>4410</v>
      </c>
      <c r="J38" s="138">
        <v>3635</v>
      </c>
      <c r="K38" s="138">
        <v>3629</v>
      </c>
      <c r="L38" s="139">
        <v>2516</v>
      </c>
    </row>
    <row r="39" spans="1:15" s="16" customFormat="1" ht="43.5" customHeight="1">
      <c r="B39" s="93" t="s">
        <v>389</v>
      </c>
      <c r="C39" s="218">
        <v>-11</v>
      </c>
      <c r="D39" s="138">
        <v>198</v>
      </c>
      <c r="E39" s="138">
        <v>306</v>
      </c>
      <c r="F39" s="138">
        <v>77</v>
      </c>
      <c r="G39" s="139">
        <v>104</v>
      </c>
      <c r="H39" s="218">
        <v>1864</v>
      </c>
      <c r="I39" s="138">
        <v>1762</v>
      </c>
      <c r="J39" s="138">
        <v>1716</v>
      </c>
      <c r="K39" s="138">
        <v>881</v>
      </c>
      <c r="L39" s="139">
        <v>590</v>
      </c>
    </row>
    <row r="40" spans="1:15" s="16" customFormat="1" ht="43.5" customHeight="1" thickBot="1">
      <c r="B40" s="92" t="s">
        <v>485</v>
      </c>
      <c r="C40" s="240" t="s">
        <v>22</v>
      </c>
      <c r="D40" s="140">
        <v>-141</v>
      </c>
      <c r="E40" s="140">
        <v>-169</v>
      </c>
      <c r="F40" s="140" t="s">
        <v>22</v>
      </c>
      <c r="G40" s="141" t="s">
        <v>22</v>
      </c>
      <c r="H40" s="240">
        <v>1376</v>
      </c>
      <c r="I40" s="140">
        <v>2312</v>
      </c>
      <c r="J40" s="140">
        <v>2657</v>
      </c>
      <c r="K40" s="140">
        <v>1462</v>
      </c>
      <c r="L40" s="141">
        <v>2295</v>
      </c>
    </row>
    <row r="41" spans="1:15" s="18" customFormat="1" ht="43.5" customHeight="1" thickTop="1">
      <c r="B41" s="99" t="s">
        <v>486</v>
      </c>
      <c r="C41" s="142">
        <v>581</v>
      </c>
      <c r="D41" s="143">
        <v>788</v>
      </c>
      <c r="E41" s="143">
        <v>895</v>
      </c>
      <c r="F41" s="143">
        <v>1015</v>
      </c>
      <c r="G41" s="144">
        <v>336</v>
      </c>
      <c r="H41" s="142">
        <v>24485</v>
      </c>
      <c r="I41" s="143">
        <v>25217</v>
      </c>
      <c r="J41" s="143">
        <v>26195</v>
      </c>
      <c r="K41" s="143">
        <v>26694</v>
      </c>
      <c r="L41" s="144">
        <v>23130</v>
      </c>
    </row>
    <row r="42" spans="1:15" ht="43.5" customHeight="1">
      <c r="B42" s="18" t="s">
        <v>501</v>
      </c>
    </row>
    <row r="43" spans="1:15" s="14" customFormat="1" ht="49.5" customHeight="1">
      <c r="B43" s="201" t="s">
        <v>502</v>
      </c>
      <c r="C43" s="202"/>
      <c r="D43" s="202"/>
      <c r="E43" s="202"/>
      <c r="F43" s="202"/>
      <c r="G43" s="8"/>
      <c r="H43" s="8"/>
    </row>
    <row r="44" spans="1:15" ht="48.75" customHeight="1">
      <c r="A44" s="100" t="s">
        <v>503</v>
      </c>
      <c r="B44" s="100"/>
      <c r="O44" s="8"/>
    </row>
    <row r="45" spans="1:15" ht="30">
      <c r="B45" s="10"/>
      <c r="E45" s="11"/>
      <c r="F45" s="11"/>
      <c r="G45" s="182" t="s">
        <v>142</v>
      </c>
      <c r="J45" s="11"/>
      <c r="K45" s="11"/>
      <c r="N45" s="8"/>
      <c r="O45" s="12"/>
    </row>
    <row r="46" spans="1:15" s="13" customFormat="1" ht="49.5" customHeight="1">
      <c r="B46" s="89"/>
      <c r="C46" s="1214" t="s">
        <v>475</v>
      </c>
      <c r="D46" s="1214" t="s">
        <v>14</v>
      </c>
      <c r="E46" s="242" t="s">
        <v>16</v>
      </c>
      <c r="F46" s="1215" t="s">
        <v>31</v>
      </c>
      <c r="G46" s="247" t="s">
        <v>500</v>
      </c>
      <c r="H46" s="204"/>
      <c r="I46" s="204"/>
      <c r="J46" s="203"/>
      <c r="K46" s="203"/>
      <c r="L46" s="203"/>
    </row>
    <row r="47" spans="1:15" s="14" customFormat="1" ht="32.25" customHeight="1">
      <c r="B47" s="90"/>
      <c r="C47" s="1468" t="s">
        <v>504</v>
      </c>
      <c r="D47" s="1469" t="s">
        <v>504</v>
      </c>
      <c r="E47" s="1471" t="s">
        <v>504</v>
      </c>
      <c r="F47" s="1476" t="s">
        <v>504</v>
      </c>
      <c r="G47" s="1471" t="s">
        <v>504</v>
      </c>
    </row>
    <row r="48" spans="1:15" s="14" customFormat="1" ht="32.25" customHeight="1">
      <c r="B48" s="91"/>
      <c r="C48" s="1452"/>
      <c r="D48" s="1470"/>
      <c r="E48" s="1472"/>
      <c r="F48" s="1467"/>
      <c r="G48" s="1472"/>
    </row>
    <row r="49" spans="2:8" s="14" customFormat="1" ht="43.5" customHeight="1">
      <c r="B49" s="92" t="s">
        <v>495</v>
      </c>
      <c r="C49" s="190">
        <v>10652</v>
      </c>
      <c r="D49" s="239">
        <v>467</v>
      </c>
      <c r="E49" s="243">
        <v>106</v>
      </c>
      <c r="F49" s="197"/>
      <c r="G49" s="243">
        <v>3825</v>
      </c>
    </row>
    <row r="50" spans="2:8" s="14" customFormat="1" ht="43.5" customHeight="1">
      <c r="B50" s="93" t="s">
        <v>496</v>
      </c>
      <c r="C50" s="193">
        <v>18613</v>
      </c>
      <c r="D50" s="218">
        <v>311</v>
      </c>
      <c r="E50" s="244">
        <v>71</v>
      </c>
      <c r="F50" s="194"/>
      <c r="G50" s="244">
        <v>3448</v>
      </c>
    </row>
    <row r="51" spans="2:8" s="14" customFormat="1" ht="43.5" customHeight="1">
      <c r="B51" s="93" t="s">
        <v>497</v>
      </c>
      <c r="C51" s="193">
        <v>6492</v>
      </c>
      <c r="D51" s="218">
        <v>440</v>
      </c>
      <c r="E51" s="244">
        <v>122</v>
      </c>
      <c r="F51" s="194"/>
      <c r="G51" s="244">
        <v>3757</v>
      </c>
    </row>
    <row r="52" spans="2:8" s="14" customFormat="1" ht="43.5" customHeight="1">
      <c r="B52" s="93" t="s">
        <v>505</v>
      </c>
      <c r="C52" s="193">
        <v>2344</v>
      </c>
      <c r="D52" s="218">
        <v>173</v>
      </c>
      <c r="E52" s="244">
        <v>85</v>
      </c>
      <c r="F52" s="194"/>
      <c r="G52" s="244">
        <v>3051</v>
      </c>
    </row>
    <row r="53" spans="2:8" s="14" customFormat="1" ht="43.5" customHeight="1">
      <c r="B53" s="93" t="s">
        <v>506</v>
      </c>
      <c r="C53" s="193">
        <v>3034</v>
      </c>
      <c r="D53" s="218">
        <v>117</v>
      </c>
      <c r="E53" s="244">
        <v>35</v>
      </c>
      <c r="F53" s="194"/>
      <c r="G53" s="244">
        <v>1424</v>
      </c>
    </row>
    <row r="54" spans="2:8" s="14" customFormat="1" ht="43.5" customHeight="1">
      <c r="B54" s="93" t="s">
        <v>507</v>
      </c>
      <c r="C54" s="193">
        <v>4496</v>
      </c>
      <c r="D54" s="218">
        <v>134</v>
      </c>
      <c r="E54" s="244">
        <v>20</v>
      </c>
      <c r="F54" s="194"/>
      <c r="G54" s="244">
        <v>1173</v>
      </c>
    </row>
    <row r="55" spans="2:8" s="14" customFormat="1" ht="43.5" customHeight="1">
      <c r="B55" s="93" t="s">
        <v>508</v>
      </c>
      <c r="C55" s="193">
        <v>2495</v>
      </c>
      <c r="D55" s="218">
        <v>142</v>
      </c>
      <c r="E55" s="244">
        <v>6</v>
      </c>
      <c r="F55" s="194"/>
      <c r="G55" s="244">
        <v>637</v>
      </c>
    </row>
    <row r="56" spans="2:8" s="14" customFormat="1" ht="43.5" customHeight="1">
      <c r="B56" s="93" t="s">
        <v>509</v>
      </c>
      <c r="C56" s="193">
        <v>1511</v>
      </c>
      <c r="D56" s="218">
        <v>213</v>
      </c>
      <c r="E56" s="244">
        <v>41</v>
      </c>
      <c r="F56" s="194"/>
      <c r="G56" s="244">
        <v>966</v>
      </c>
    </row>
    <row r="57" spans="2:8" s="14" customFormat="1" ht="43.5" customHeight="1">
      <c r="B57" s="93" t="s">
        <v>499</v>
      </c>
      <c r="C57" s="193">
        <v>11531</v>
      </c>
      <c r="D57" s="218">
        <v>278</v>
      </c>
      <c r="E57" s="244">
        <v>12</v>
      </c>
      <c r="F57" s="194"/>
      <c r="G57" s="244">
        <v>7016</v>
      </c>
    </row>
    <row r="58" spans="2:8" s="14" customFormat="1" ht="43.5" customHeight="1">
      <c r="B58" s="93" t="s">
        <v>389</v>
      </c>
      <c r="C58" s="193">
        <v>1705</v>
      </c>
      <c r="D58" s="218">
        <v>216</v>
      </c>
      <c r="E58" s="244">
        <v>98</v>
      </c>
      <c r="F58" s="194"/>
      <c r="G58" s="244">
        <v>3947</v>
      </c>
    </row>
    <row r="59" spans="2:8" s="14" customFormat="1" ht="43.5" customHeight="1" thickBot="1">
      <c r="B59" s="92" t="s">
        <v>485</v>
      </c>
      <c r="C59" s="196">
        <v>-4256</v>
      </c>
      <c r="D59" s="240" t="s">
        <v>22</v>
      </c>
      <c r="E59" s="245">
        <v>3</v>
      </c>
      <c r="F59" s="241"/>
      <c r="G59" s="245">
        <v>1527</v>
      </c>
    </row>
    <row r="60" spans="2:8" s="14" customFormat="1" ht="43.5" customHeight="1" thickTop="1">
      <c r="B60" s="99" t="s">
        <v>486</v>
      </c>
      <c r="C60" s="220">
        <v>58617</v>
      </c>
      <c r="D60" s="142">
        <v>2490</v>
      </c>
      <c r="E60" s="246">
        <v>599</v>
      </c>
      <c r="F60" s="199">
        <v>485</v>
      </c>
      <c r="G60" s="246">
        <v>30770</v>
      </c>
    </row>
    <row r="61" spans="2:8" s="14" customFormat="1" ht="32.25" customHeight="1">
      <c r="B61" s="202"/>
      <c r="C61" s="202"/>
      <c r="D61" s="202"/>
      <c r="E61" s="202"/>
      <c r="F61" s="202"/>
      <c r="G61" s="8"/>
      <c r="H61" s="8"/>
    </row>
    <row r="62" spans="2:8" s="14" customFormat="1" ht="32.25" customHeight="1">
      <c r="B62" s="202"/>
      <c r="C62" s="202"/>
      <c r="D62" s="202"/>
      <c r="E62" s="202"/>
      <c r="F62" s="202"/>
      <c r="G62" s="8"/>
      <c r="H62" s="8"/>
    </row>
    <row r="63" spans="2:8" s="14" customFormat="1" ht="32.25" customHeight="1">
      <c r="B63" s="202"/>
      <c r="C63" s="202"/>
      <c r="D63" s="202"/>
      <c r="E63" s="202"/>
      <c r="F63" s="202"/>
      <c r="G63" s="8"/>
      <c r="H63" s="8"/>
    </row>
    <row r="64" spans="2:8" s="14" customFormat="1" ht="32.25" customHeight="1">
      <c r="B64" s="202"/>
      <c r="C64" s="202"/>
      <c r="D64" s="202"/>
      <c r="E64" s="202"/>
      <c r="F64" s="202"/>
      <c r="G64" s="8"/>
      <c r="H64" s="8"/>
    </row>
    <row r="65" spans="2:8" s="14" customFormat="1" ht="32.25" customHeight="1">
      <c r="B65" s="202"/>
      <c r="C65" s="202"/>
      <c r="D65" s="202"/>
      <c r="E65" s="202"/>
      <c r="F65" s="202"/>
      <c r="G65" s="8"/>
      <c r="H65" s="8"/>
    </row>
    <row r="66" spans="2:8" s="14" customFormat="1" ht="32.25" customHeight="1">
      <c r="B66" s="202"/>
      <c r="C66" s="202"/>
      <c r="D66" s="202"/>
      <c r="E66" s="202"/>
      <c r="F66" s="202"/>
      <c r="G66" s="8"/>
      <c r="H66" s="8"/>
    </row>
    <row r="67" spans="2:8" s="14" customFormat="1" ht="32.25" customHeight="1">
      <c r="B67" s="202"/>
      <c r="C67" s="202"/>
      <c r="D67" s="202"/>
      <c r="E67" s="202"/>
      <c r="F67" s="202"/>
      <c r="G67" s="8"/>
      <c r="H67" s="8"/>
    </row>
    <row r="68" spans="2:8" s="14" customFormat="1" ht="32.25" customHeight="1">
      <c r="B68" s="202"/>
      <c r="C68" s="202"/>
      <c r="D68" s="202"/>
      <c r="E68" s="202"/>
      <c r="F68" s="202"/>
      <c r="G68" s="8"/>
      <c r="H68" s="8"/>
    </row>
    <row r="69" spans="2:8" s="14" customFormat="1" ht="32.25" customHeight="1">
      <c r="B69" s="202"/>
      <c r="C69" s="202"/>
      <c r="D69" s="202"/>
      <c r="E69" s="202"/>
      <c r="F69" s="202"/>
      <c r="G69" s="8"/>
      <c r="H69" s="8"/>
    </row>
    <row r="70" spans="2:8" s="14" customFormat="1" ht="32.25" customHeight="1">
      <c r="B70" s="202"/>
      <c r="C70" s="202"/>
      <c r="D70" s="202"/>
      <c r="E70" s="202"/>
      <c r="F70" s="202"/>
      <c r="G70" s="8"/>
      <c r="H70" s="8"/>
    </row>
    <row r="71" spans="2:8" s="14" customFormat="1" ht="32.25" customHeight="1">
      <c r="B71" s="202"/>
      <c r="C71" s="202"/>
      <c r="D71" s="202"/>
      <c r="E71" s="202"/>
      <c r="F71" s="202"/>
      <c r="G71" s="8"/>
      <c r="H71" s="8"/>
    </row>
    <row r="72" spans="2:8" s="14" customFormat="1" ht="32.25" customHeight="1">
      <c r="B72" s="202"/>
      <c r="C72" s="202"/>
      <c r="D72" s="202"/>
      <c r="E72" s="202"/>
      <c r="F72" s="202"/>
      <c r="G72" s="8"/>
      <c r="H72" s="8"/>
    </row>
    <row r="73" spans="2:8" s="14" customFormat="1" ht="32.25" customHeight="1">
      <c r="B73" s="202"/>
      <c r="C73" s="202"/>
      <c r="D73" s="202"/>
      <c r="E73" s="202"/>
      <c r="F73" s="202"/>
      <c r="G73" s="8"/>
      <c r="H73" s="8"/>
    </row>
    <row r="74" spans="2:8" s="16" customFormat="1" ht="43.5" customHeight="1">
      <c r="B74" s="202"/>
      <c r="C74" s="202"/>
      <c r="D74" s="202"/>
      <c r="E74" s="202"/>
      <c r="F74" s="202"/>
      <c r="G74" s="8"/>
      <c r="H74" s="200"/>
    </row>
    <row r="75" spans="2:8" s="18" customFormat="1" ht="43.5" customHeight="1">
      <c r="B75" s="202"/>
      <c r="C75" s="202"/>
      <c r="D75" s="202"/>
      <c r="E75" s="202"/>
      <c r="F75" s="202"/>
      <c r="G75" s="8"/>
      <c r="H75" s="200"/>
    </row>
  </sheetData>
  <mergeCells count="60">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 ref="I31:I32"/>
    <mergeCell ref="K18:K19"/>
    <mergeCell ref="J18:J19"/>
    <mergeCell ref="J31:J32"/>
    <mergeCell ref="K31:K32"/>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M18:M19"/>
    <mergeCell ref="I4:I5"/>
    <mergeCell ref="N18:N19"/>
    <mergeCell ref="E4:E5"/>
    <mergeCell ref="C17:G17"/>
    <mergeCell ref="L4:L5"/>
    <mergeCell ref="I18:I19"/>
    <mergeCell ref="H17:L17"/>
    <mergeCell ref="M4:M5"/>
  </mergeCells>
  <phoneticPr fontId="2"/>
  <printOptions horizontalCentered="1" verticalCentered="1"/>
  <pageMargins left="3.937007874015748E-2" right="3.937007874015748E-2" top="0.15748031496062992" bottom="0.15748031496062992" header="0.31496062992125984" footer="0.31496062992125984"/>
  <pageSetup paperSize="8" scale="33"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2DF-11CF-4096-944B-F64F1E1F2073}">
  <sheetPr>
    <pageSetUpPr fitToPage="1"/>
  </sheetPr>
  <dimension ref="A1:X61"/>
  <sheetViews>
    <sheetView showGridLines="0" view="pageBreakPreview" zoomScale="25" zoomScaleNormal="40" zoomScaleSheetLayoutView="25" workbookViewId="0">
      <selection activeCell="B1" sqref="B1"/>
    </sheetView>
  </sheetViews>
  <sheetFormatPr defaultColWidth="9" defaultRowHeight="28.5" customHeight="1"/>
  <cols>
    <col min="1" max="1" width="3.5" style="708" customWidth="1"/>
    <col min="2" max="2" width="42.5" style="930" customWidth="1"/>
    <col min="3" max="7" width="30.5" style="885" customWidth="1"/>
    <col min="8" max="11" width="30.5" style="886" customWidth="1"/>
    <col min="12" max="12" width="20.5" style="886" customWidth="1"/>
    <col min="13" max="13" width="42.5" style="708" customWidth="1"/>
    <col min="14" max="22" width="30.5" style="708" customWidth="1"/>
    <col min="23" max="25" width="20.5" style="708" customWidth="1"/>
    <col min="26" max="16384" width="9" style="708"/>
  </cols>
  <sheetData>
    <row r="1" spans="1:22" ht="48.75" customHeight="1">
      <c r="A1" s="884" t="s">
        <v>510</v>
      </c>
      <c r="B1" s="884"/>
      <c r="E1" s="886"/>
      <c r="F1" s="886"/>
      <c r="G1" s="886"/>
      <c r="I1" s="708"/>
      <c r="J1" s="708"/>
      <c r="K1" s="708"/>
      <c r="L1" s="708"/>
      <c r="M1" s="8"/>
      <c r="N1" s="8"/>
      <c r="O1" s="8"/>
      <c r="P1" s="8"/>
      <c r="Q1" s="8"/>
      <c r="R1" s="8"/>
      <c r="S1" s="8"/>
    </row>
    <row r="2" spans="1:22" ht="24">
      <c r="B2" s="182"/>
      <c r="C2" s="182"/>
      <c r="D2" s="182"/>
      <c r="E2" s="182"/>
      <c r="F2" s="708"/>
      <c r="G2" s="708"/>
      <c r="H2" s="708"/>
      <c r="I2" s="182"/>
      <c r="J2" s="182"/>
      <c r="K2" s="182" t="s">
        <v>142</v>
      </c>
      <c r="L2" s="708"/>
      <c r="M2" s="182"/>
      <c r="N2" s="182"/>
      <c r="O2" s="182"/>
      <c r="P2" s="182" t="s">
        <v>142</v>
      </c>
      <c r="Q2" s="8"/>
      <c r="R2" s="8"/>
      <c r="S2" s="8"/>
      <c r="T2" s="182"/>
      <c r="U2" s="182"/>
    </row>
    <row r="3" spans="1:22" s="888" customFormat="1" ht="49.5" customHeight="1">
      <c r="B3" s="89"/>
      <c r="C3" s="1500" t="s">
        <v>14</v>
      </c>
      <c r="D3" s="1501"/>
      <c r="E3" s="1502"/>
      <c r="F3" s="1500" t="s">
        <v>511</v>
      </c>
      <c r="G3" s="1501"/>
      <c r="H3" s="1502"/>
      <c r="I3" s="1500" t="s">
        <v>476</v>
      </c>
      <c r="J3" s="1501"/>
      <c r="K3" s="1502"/>
      <c r="M3" s="89"/>
      <c r="N3" s="1278" t="s">
        <v>14</v>
      </c>
      <c r="O3" s="1278" t="s">
        <v>511</v>
      </c>
      <c r="P3" s="1278" t="s">
        <v>476</v>
      </c>
      <c r="Q3" s="13"/>
      <c r="R3" s="13"/>
      <c r="S3" s="13"/>
    </row>
    <row r="4" spans="1:22" s="891" customFormat="1" ht="42" customHeight="1">
      <c r="B4" s="892"/>
      <c r="C4" s="1508" t="s">
        <v>515</v>
      </c>
      <c r="D4" s="1506" t="s">
        <v>516</v>
      </c>
      <c r="E4" s="1498" t="s">
        <v>517</v>
      </c>
      <c r="F4" s="1508" t="s">
        <v>515</v>
      </c>
      <c r="G4" s="1506" t="s">
        <v>516</v>
      </c>
      <c r="H4" s="1498" t="s">
        <v>517</v>
      </c>
      <c r="I4" s="1508" t="s">
        <v>515</v>
      </c>
      <c r="J4" s="1506" t="s">
        <v>516</v>
      </c>
      <c r="K4" s="1498" t="s">
        <v>517</v>
      </c>
      <c r="M4" s="90"/>
      <c r="N4" s="1485" t="s">
        <v>715</v>
      </c>
      <c r="O4" s="1485" t="s">
        <v>715</v>
      </c>
      <c r="P4" s="1485" t="s">
        <v>715</v>
      </c>
      <c r="Q4" s="14"/>
      <c r="R4" s="14"/>
      <c r="S4" s="14"/>
    </row>
    <row r="5" spans="1:22" s="893" customFormat="1" ht="42" customHeight="1">
      <c r="B5" s="894"/>
      <c r="C5" s="1509"/>
      <c r="D5" s="1507"/>
      <c r="E5" s="1499"/>
      <c r="F5" s="1509"/>
      <c r="G5" s="1507"/>
      <c r="H5" s="1499"/>
      <c r="I5" s="1509"/>
      <c r="J5" s="1507"/>
      <c r="K5" s="1499"/>
      <c r="M5" s="91"/>
      <c r="N5" s="1486"/>
      <c r="O5" s="1486"/>
      <c r="P5" s="1486"/>
      <c r="Q5" s="15"/>
      <c r="R5" s="15"/>
      <c r="S5" s="15"/>
    </row>
    <row r="6" spans="1:22" s="895" customFormat="1" ht="43.5" customHeight="1">
      <c r="B6" s="896" t="s">
        <v>518</v>
      </c>
      <c r="C6" s="239">
        <v>456</v>
      </c>
      <c r="D6" s="136">
        <v>554</v>
      </c>
      <c r="E6" s="137">
        <v>602</v>
      </c>
      <c r="F6" s="239">
        <v>71</v>
      </c>
      <c r="G6" s="136">
        <v>60</v>
      </c>
      <c r="H6" s="137">
        <v>23</v>
      </c>
      <c r="I6" s="191">
        <v>1918</v>
      </c>
      <c r="J6" s="136">
        <v>1827</v>
      </c>
      <c r="K6" s="137">
        <v>2907</v>
      </c>
      <c r="M6" s="92" t="s">
        <v>518</v>
      </c>
      <c r="N6" s="243">
        <v>655</v>
      </c>
      <c r="O6" s="243">
        <v>16</v>
      </c>
      <c r="P6" s="243">
        <v>2897</v>
      </c>
      <c r="Q6" s="18"/>
      <c r="R6" s="18"/>
      <c r="S6" s="18"/>
      <c r="T6" s="18"/>
    </row>
    <row r="7" spans="1:22" s="895" customFormat="1" ht="43.5" customHeight="1">
      <c r="B7" s="902" t="s">
        <v>519</v>
      </c>
      <c r="C7" s="218">
        <v>162</v>
      </c>
      <c r="D7" s="138">
        <v>190</v>
      </c>
      <c r="E7" s="139">
        <v>213</v>
      </c>
      <c r="F7" s="218">
        <v>47</v>
      </c>
      <c r="G7" s="138">
        <v>70</v>
      </c>
      <c r="H7" s="139">
        <v>61</v>
      </c>
      <c r="I7" s="194">
        <v>2180</v>
      </c>
      <c r="J7" s="138">
        <v>2014</v>
      </c>
      <c r="K7" s="139">
        <v>2459</v>
      </c>
      <c r="M7" s="93" t="s">
        <v>704</v>
      </c>
      <c r="N7" s="244">
        <v>263</v>
      </c>
      <c r="O7" s="244">
        <v>123</v>
      </c>
      <c r="P7" s="244">
        <v>3734</v>
      </c>
      <c r="Q7" s="18"/>
      <c r="R7" s="18"/>
      <c r="S7" s="18"/>
      <c r="T7" s="18"/>
    </row>
    <row r="8" spans="1:22" s="895" customFormat="1" ht="43.5" customHeight="1">
      <c r="B8" s="902" t="s">
        <v>521</v>
      </c>
      <c r="C8" s="218">
        <v>190</v>
      </c>
      <c r="D8" s="138">
        <v>282</v>
      </c>
      <c r="E8" s="139">
        <v>314</v>
      </c>
      <c r="F8" s="218">
        <v>66</v>
      </c>
      <c r="G8" s="138">
        <v>76</v>
      </c>
      <c r="H8" s="139">
        <v>140</v>
      </c>
      <c r="I8" s="194">
        <v>4211</v>
      </c>
      <c r="J8" s="138">
        <v>5165</v>
      </c>
      <c r="K8" s="139">
        <v>4966</v>
      </c>
      <c r="M8" s="93" t="s">
        <v>716</v>
      </c>
      <c r="N8" s="244">
        <v>409</v>
      </c>
      <c r="O8" s="244">
        <v>224</v>
      </c>
      <c r="P8" s="244">
        <v>6116</v>
      </c>
      <c r="Q8" s="18"/>
      <c r="R8" s="18"/>
      <c r="S8" s="18"/>
      <c r="T8" s="18"/>
    </row>
    <row r="9" spans="1:22" s="895" customFormat="1" ht="43.5" customHeight="1">
      <c r="B9" s="902" t="s">
        <v>523</v>
      </c>
      <c r="C9" s="218">
        <v>600</v>
      </c>
      <c r="D9" s="138">
        <v>834</v>
      </c>
      <c r="E9" s="139">
        <v>483</v>
      </c>
      <c r="F9" s="218">
        <v>341</v>
      </c>
      <c r="G9" s="138">
        <v>627</v>
      </c>
      <c r="H9" s="139">
        <v>435</v>
      </c>
      <c r="I9" s="194">
        <v>5115</v>
      </c>
      <c r="J9" s="138">
        <v>5319</v>
      </c>
      <c r="K9" s="139">
        <v>5334</v>
      </c>
      <c r="M9" s="93" t="s">
        <v>523</v>
      </c>
      <c r="N9" s="244">
        <v>359</v>
      </c>
      <c r="O9" s="244">
        <v>292</v>
      </c>
      <c r="P9" s="244">
        <v>4871</v>
      </c>
      <c r="Q9" s="18"/>
      <c r="R9" s="18"/>
      <c r="S9" s="18"/>
      <c r="T9" s="18"/>
    </row>
    <row r="10" spans="1:22" s="895" customFormat="1" ht="43.5" customHeight="1">
      <c r="B10" s="902" t="s">
        <v>483</v>
      </c>
      <c r="C10" s="218">
        <v>507</v>
      </c>
      <c r="D10" s="138">
        <v>625</v>
      </c>
      <c r="E10" s="139">
        <v>597</v>
      </c>
      <c r="F10" s="218">
        <v>126</v>
      </c>
      <c r="G10" s="138">
        <v>186</v>
      </c>
      <c r="H10" s="139">
        <v>148</v>
      </c>
      <c r="I10" s="194">
        <v>3205</v>
      </c>
      <c r="J10" s="138">
        <v>3222</v>
      </c>
      <c r="K10" s="139">
        <v>3249</v>
      </c>
      <c r="M10" s="93" t="s">
        <v>483</v>
      </c>
      <c r="N10" s="244">
        <v>652</v>
      </c>
      <c r="O10" s="244">
        <v>200</v>
      </c>
      <c r="P10" s="244">
        <v>3097</v>
      </c>
      <c r="Q10" s="18"/>
      <c r="R10" s="18"/>
      <c r="S10" s="18"/>
      <c r="T10" s="18"/>
    </row>
    <row r="11" spans="1:22" s="895" customFormat="1" ht="43.5" customHeight="1">
      <c r="B11" s="902" t="s">
        <v>525</v>
      </c>
      <c r="C11" s="218">
        <v>301</v>
      </c>
      <c r="D11" s="138">
        <v>294</v>
      </c>
      <c r="E11" s="139">
        <v>341</v>
      </c>
      <c r="F11" s="218">
        <v>64</v>
      </c>
      <c r="G11" s="138">
        <v>63</v>
      </c>
      <c r="H11" s="139">
        <v>75</v>
      </c>
      <c r="I11" s="194">
        <v>2389</v>
      </c>
      <c r="J11" s="138">
        <v>2389</v>
      </c>
      <c r="K11" s="139">
        <v>2583</v>
      </c>
      <c r="M11" s="93" t="s">
        <v>525</v>
      </c>
      <c r="N11" s="244">
        <v>351</v>
      </c>
      <c r="O11" s="244">
        <v>64</v>
      </c>
      <c r="P11" s="244">
        <v>2441</v>
      </c>
      <c r="Q11" s="18"/>
      <c r="R11" s="18"/>
      <c r="S11" s="18"/>
      <c r="T11" s="18"/>
    </row>
    <row r="12" spans="1:22" s="895" customFormat="1" ht="58.15" customHeight="1">
      <c r="B12" s="902" t="s">
        <v>527</v>
      </c>
      <c r="C12" s="1170">
        <v>325</v>
      </c>
      <c r="D12" s="1175">
        <v>451</v>
      </c>
      <c r="E12" s="1192">
        <v>573</v>
      </c>
      <c r="F12" s="1170">
        <v>50</v>
      </c>
      <c r="G12" s="1175">
        <v>68</v>
      </c>
      <c r="H12" s="1192">
        <v>131</v>
      </c>
      <c r="I12" s="1174">
        <v>4271</v>
      </c>
      <c r="J12" s="1175">
        <v>4199</v>
      </c>
      <c r="K12" s="1192">
        <v>5336</v>
      </c>
      <c r="M12" s="93" t="s">
        <v>527</v>
      </c>
      <c r="N12" s="1340">
        <v>652</v>
      </c>
      <c r="O12" s="1340">
        <v>114</v>
      </c>
      <c r="P12" s="1340">
        <v>5868</v>
      </c>
      <c r="Q12" s="18"/>
      <c r="R12" s="18"/>
      <c r="S12" s="18"/>
      <c r="T12" s="18"/>
    </row>
    <row r="13" spans="1:22" s="895" customFormat="1" ht="43.5" customHeight="1">
      <c r="B13" s="902" t="s">
        <v>389</v>
      </c>
      <c r="C13" s="1170">
        <v>193</v>
      </c>
      <c r="D13" s="1175">
        <v>149</v>
      </c>
      <c r="E13" s="1192">
        <v>143</v>
      </c>
      <c r="F13" s="1170">
        <v>8.44</v>
      </c>
      <c r="G13" s="1175">
        <v>15</v>
      </c>
      <c r="H13" s="1192">
        <v>-5</v>
      </c>
      <c r="I13" s="1174">
        <v>3356</v>
      </c>
      <c r="J13" s="1175">
        <v>2823</v>
      </c>
      <c r="K13" s="1192">
        <v>3089</v>
      </c>
      <c r="M13" s="93" t="s">
        <v>389</v>
      </c>
      <c r="N13" s="1340">
        <v>134</v>
      </c>
      <c r="O13" s="1340">
        <v>10</v>
      </c>
      <c r="P13" s="1340">
        <v>3329</v>
      </c>
      <c r="Q13" s="18"/>
      <c r="R13" s="18"/>
      <c r="S13" s="18"/>
      <c r="T13" s="18"/>
    </row>
    <row r="14" spans="1:22" s="895" customFormat="1" ht="43.5" customHeight="1" thickBot="1">
      <c r="B14" s="896" t="s">
        <v>485</v>
      </c>
      <c r="C14" s="1171">
        <v>-21</v>
      </c>
      <c r="D14" s="238">
        <v>-2</v>
      </c>
      <c r="E14" s="1193">
        <v>-6</v>
      </c>
      <c r="F14" s="1173">
        <v>50</v>
      </c>
      <c r="G14" s="238">
        <v>-53</v>
      </c>
      <c r="H14" s="1193">
        <v>0</v>
      </c>
      <c r="I14" s="241">
        <v>-29</v>
      </c>
      <c r="J14" s="238">
        <v>-348</v>
      </c>
      <c r="K14" s="1193">
        <v>-1054</v>
      </c>
      <c r="L14" s="908"/>
      <c r="M14" s="92" t="s">
        <v>485</v>
      </c>
      <c r="N14" s="1341">
        <v>-7</v>
      </c>
      <c r="O14" s="1341">
        <v>62</v>
      </c>
      <c r="P14" s="1341">
        <v>-1481</v>
      </c>
      <c r="Q14" s="18"/>
      <c r="R14" s="18"/>
      <c r="S14" s="18"/>
      <c r="T14" s="18"/>
    </row>
    <row r="15" spans="1:22" s="895" customFormat="1" ht="43.5" customHeight="1" thickTop="1">
      <c r="B15" s="912" t="s">
        <v>486</v>
      </c>
      <c r="C15" s="1172">
        <v>2713</v>
      </c>
      <c r="D15" s="143">
        <v>3376</v>
      </c>
      <c r="E15" s="144">
        <v>3260</v>
      </c>
      <c r="F15" s="142">
        <v>823</v>
      </c>
      <c r="G15" s="143">
        <v>1112</v>
      </c>
      <c r="H15" s="144">
        <v>1008</v>
      </c>
      <c r="I15" s="199">
        <v>26617</v>
      </c>
      <c r="J15" s="143">
        <v>26608</v>
      </c>
      <c r="K15" s="144">
        <v>28869</v>
      </c>
      <c r="M15" s="99" t="s">
        <v>486</v>
      </c>
      <c r="N15" s="246">
        <v>3468</v>
      </c>
      <c r="O15" s="246">
        <v>1106</v>
      </c>
      <c r="P15" s="246">
        <v>30873</v>
      </c>
      <c r="Q15" s="18"/>
      <c r="R15" s="18"/>
      <c r="S15" s="18"/>
      <c r="T15" s="18"/>
    </row>
    <row r="16" spans="1:22" s="895" customFormat="1" ht="43.5" customHeight="1">
      <c r="B16" s="1503" t="s">
        <v>530</v>
      </c>
      <c r="C16" s="1504"/>
      <c r="D16" s="1504"/>
      <c r="E16" s="1504"/>
      <c r="F16" s="1504"/>
      <c r="G16" s="1504"/>
      <c r="H16" s="1504"/>
      <c r="I16" s="1504"/>
      <c r="J16" s="1504"/>
      <c r="K16" s="1169"/>
      <c r="M16" s="1481"/>
      <c r="N16" s="1481"/>
      <c r="O16" s="1481"/>
      <c r="P16" s="1481"/>
      <c r="Q16" s="1481"/>
      <c r="R16" s="1481"/>
      <c r="S16" s="1481"/>
      <c r="T16" s="1280"/>
      <c r="U16" s="1280"/>
      <c r="V16" s="1169"/>
    </row>
    <row r="17" spans="1:22" s="895" customFormat="1" ht="43.5" customHeight="1">
      <c r="B17" s="1505"/>
      <c r="C17" s="1505"/>
      <c r="D17" s="1505"/>
      <c r="E17" s="1505"/>
      <c r="F17" s="1505"/>
      <c r="G17" s="1505"/>
      <c r="H17" s="1505"/>
      <c r="I17" s="1505"/>
      <c r="J17" s="1505"/>
      <c r="K17" s="1216"/>
      <c r="M17" s="1481"/>
      <c r="N17" s="1481"/>
      <c r="O17" s="1481"/>
      <c r="P17" s="1481"/>
      <c r="Q17" s="1481"/>
      <c r="R17" s="1481"/>
      <c r="S17" s="1481"/>
      <c r="T17" s="1280"/>
      <c r="U17" s="1280"/>
      <c r="V17" s="1229"/>
    </row>
    <row r="18" spans="1:22" s="895" customFormat="1" ht="43.5" customHeight="1">
      <c r="B18" s="1505"/>
      <c r="C18" s="1505"/>
      <c r="D18" s="1505"/>
      <c r="E18" s="1505"/>
      <c r="F18" s="1505"/>
      <c r="G18" s="1505"/>
      <c r="H18" s="1505"/>
      <c r="I18" s="1505"/>
      <c r="J18" s="1505"/>
      <c r="K18" s="1216"/>
      <c r="L18" s="901"/>
      <c r="M18" s="1279"/>
      <c r="N18" s="1279"/>
      <c r="O18" s="1279"/>
      <c r="P18" s="1279"/>
      <c r="Q18" s="1280"/>
      <c r="R18" s="1280"/>
      <c r="S18" s="1280"/>
      <c r="T18" s="1280"/>
      <c r="U18" s="1280"/>
      <c r="V18" s="1229"/>
    </row>
    <row r="19" spans="1:22" s="895" customFormat="1" ht="43.5" customHeight="1">
      <c r="B19" s="1505"/>
      <c r="C19" s="1505"/>
      <c r="D19" s="1505"/>
      <c r="E19" s="1505"/>
      <c r="F19" s="1505"/>
      <c r="G19" s="1505"/>
      <c r="H19" s="1505"/>
      <c r="I19" s="1505"/>
      <c r="J19" s="1505"/>
      <c r="K19" s="1216"/>
      <c r="L19" s="901"/>
      <c r="M19" s="1279"/>
      <c r="N19" s="1279"/>
      <c r="O19" s="1279"/>
      <c r="P19" s="1279"/>
      <c r="Q19" s="1280"/>
      <c r="R19" s="1280"/>
      <c r="S19" s="1280"/>
      <c r="T19" s="1280"/>
      <c r="U19" s="1280"/>
      <c r="V19" s="1229"/>
    </row>
    <row r="20" spans="1:22" ht="48.75" customHeight="1">
      <c r="A20" s="884" t="s">
        <v>532</v>
      </c>
      <c r="B20" s="884"/>
      <c r="E20" s="886"/>
      <c r="F20" s="886"/>
      <c r="G20" s="886"/>
      <c r="I20" s="708"/>
      <c r="J20" s="708"/>
      <c r="K20" s="708"/>
      <c r="L20" s="708"/>
      <c r="M20" s="1091"/>
    </row>
    <row r="21" spans="1:22" ht="30">
      <c r="B21" s="917"/>
      <c r="C21" s="886"/>
      <c r="D21" s="886"/>
      <c r="E21" s="708"/>
      <c r="F21" s="708"/>
      <c r="G21" s="708"/>
      <c r="H21" s="708"/>
      <c r="I21" s="708"/>
      <c r="J21" s="887"/>
      <c r="K21" s="887" t="s">
        <v>142</v>
      </c>
      <c r="L21" s="708"/>
      <c r="M21" s="887"/>
      <c r="N21" s="887"/>
      <c r="O21" s="887"/>
      <c r="P21" s="887"/>
      <c r="T21" s="887"/>
      <c r="V21" s="887" t="s">
        <v>142</v>
      </c>
    </row>
    <row r="22" spans="1:22" s="888" customFormat="1" ht="49.5" customHeight="1">
      <c r="B22" s="889"/>
      <c r="C22" s="1487" t="s">
        <v>14</v>
      </c>
      <c r="D22" s="1488"/>
      <c r="E22" s="1489"/>
      <c r="F22" s="1520" t="s">
        <v>533</v>
      </c>
      <c r="G22" s="1521"/>
      <c r="H22" s="1522"/>
      <c r="I22" s="1520" t="s">
        <v>476</v>
      </c>
      <c r="J22" s="1521"/>
      <c r="K22" s="1522"/>
      <c r="L22" s="890"/>
      <c r="M22" s="889"/>
      <c r="N22" s="1487" t="s">
        <v>14</v>
      </c>
      <c r="O22" s="1488"/>
      <c r="P22" s="1489"/>
      <c r="Q22" s="1487" t="s">
        <v>511</v>
      </c>
      <c r="R22" s="1488"/>
      <c r="S22" s="1489"/>
      <c r="T22" s="1487" t="s">
        <v>476</v>
      </c>
      <c r="U22" s="1488"/>
      <c r="V22" s="1489"/>
    </row>
    <row r="23" spans="1:22" s="891" customFormat="1" ht="42" customHeight="1">
      <c r="B23" s="892"/>
      <c r="C23" s="1512" t="s">
        <v>534</v>
      </c>
      <c r="D23" s="1492" t="s">
        <v>535</v>
      </c>
      <c r="E23" s="1492" t="s">
        <v>536</v>
      </c>
      <c r="F23" s="1512" t="s">
        <v>534</v>
      </c>
      <c r="G23" s="1525" t="s">
        <v>535</v>
      </c>
      <c r="H23" s="1510" t="s">
        <v>536</v>
      </c>
      <c r="I23" s="1512" t="s">
        <v>534</v>
      </c>
      <c r="J23" s="1525" t="s">
        <v>535</v>
      </c>
      <c r="K23" s="1527" t="s">
        <v>536</v>
      </c>
      <c r="L23" s="1523"/>
      <c r="M23" s="892"/>
      <c r="N23" s="1490" t="s">
        <v>512</v>
      </c>
      <c r="O23" s="1492" t="s">
        <v>513</v>
      </c>
      <c r="P23" s="1494" t="s">
        <v>514</v>
      </c>
      <c r="Q23" s="1490" t="s">
        <v>512</v>
      </c>
      <c r="R23" s="1492" t="s">
        <v>513</v>
      </c>
      <c r="S23" s="1494" t="s">
        <v>514</v>
      </c>
      <c r="T23" s="1496" t="s">
        <v>512</v>
      </c>
      <c r="U23" s="1497" t="s">
        <v>513</v>
      </c>
      <c r="V23" s="1494" t="s">
        <v>514</v>
      </c>
    </row>
    <row r="24" spans="1:22" s="893" customFormat="1" ht="42" customHeight="1">
      <c r="B24" s="894"/>
      <c r="C24" s="1513"/>
      <c r="D24" s="1517"/>
      <c r="E24" s="1517"/>
      <c r="F24" s="1513"/>
      <c r="G24" s="1526"/>
      <c r="H24" s="1511"/>
      <c r="I24" s="1513"/>
      <c r="J24" s="1526"/>
      <c r="K24" s="1528"/>
      <c r="L24" s="1524"/>
      <c r="M24" s="894"/>
      <c r="N24" s="1491"/>
      <c r="O24" s="1493"/>
      <c r="P24" s="1495"/>
      <c r="Q24" s="1491"/>
      <c r="R24" s="1493"/>
      <c r="S24" s="1495"/>
      <c r="T24" s="1491"/>
      <c r="U24" s="1493"/>
      <c r="V24" s="1495"/>
    </row>
    <row r="25" spans="1:22" s="895" customFormat="1" ht="43.5" customHeight="1">
      <c r="B25" s="896" t="s">
        <v>518</v>
      </c>
      <c r="C25" s="898">
        <v>251</v>
      </c>
      <c r="D25" s="898">
        <v>248</v>
      </c>
      <c r="E25" s="899">
        <v>353</v>
      </c>
      <c r="F25" s="918">
        <v>59</v>
      </c>
      <c r="G25" s="898">
        <v>36</v>
      </c>
      <c r="H25" s="899">
        <v>65</v>
      </c>
      <c r="I25" s="918">
        <v>1320</v>
      </c>
      <c r="J25" s="919">
        <v>1426</v>
      </c>
      <c r="K25" s="920">
        <v>1822</v>
      </c>
      <c r="L25" s="901"/>
      <c r="M25" s="896" t="s">
        <v>518</v>
      </c>
      <c r="N25" s="897">
        <v>423</v>
      </c>
      <c r="O25" s="898">
        <v>412</v>
      </c>
      <c r="P25" s="899">
        <v>343</v>
      </c>
      <c r="Q25" s="897">
        <v>64</v>
      </c>
      <c r="R25" s="898">
        <v>24</v>
      </c>
      <c r="S25" s="899">
        <v>12</v>
      </c>
      <c r="T25" s="897">
        <v>1678</v>
      </c>
      <c r="U25" s="898">
        <v>1805</v>
      </c>
      <c r="V25" s="900">
        <v>1642</v>
      </c>
    </row>
    <row r="26" spans="1:22" s="895" customFormat="1" ht="43.5" customHeight="1">
      <c r="B26" s="902" t="s">
        <v>537</v>
      </c>
      <c r="C26" s="904">
        <v>263</v>
      </c>
      <c r="D26" s="904">
        <v>311</v>
      </c>
      <c r="E26" s="905">
        <v>249</v>
      </c>
      <c r="F26" s="921">
        <v>31</v>
      </c>
      <c r="G26" s="904">
        <v>99</v>
      </c>
      <c r="H26" s="905">
        <v>45</v>
      </c>
      <c r="I26" s="921">
        <v>1642</v>
      </c>
      <c r="J26" s="922">
        <v>1622</v>
      </c>
      <c r="K26" s="923">
        <v>1973</v>
      </c>
      <c r="L26" s="901"/>
      <c r="M26" s="902" t="s">
        <v>519</v>
      </c>
      <c r="N26" s="903">
        <v>155</v>
      </c>
      <c r="O26" s="904">
        <v>157</v>
      </c>
      <c r="P26" s="905">
        <v>136</v>
      </c>
      <c r="Q26" s="903">
        <v>40</v>
      </c>
      <c r="R26" s="904">
        <v>18</v>
      </c>
      <c r="S26" s="905">
        <v>18</v>
      </c>
      <c r="T26" s="903">
        <v>1302</v>
      </c>
      <c r="U26" s="904">
        <v>1351</v>
      </c>
      <c r="V26" s="906">
        <v>1692</v>
      </c>
    </row>
    <row r="27" spans="1:22" s="895" customFormat="1" ht="43.5" customHeight="1">
      <c r="B27" s="902" t="s">
        <v>538</v>
      </c>
      <c r="C27" s="904">
        <v>177</v>
      </c>
      <c r="D27" s="904">
        <v>180</v>
      </c>
      <c r="E27" s="905">
        <v>259</v>
      </c>
      <c r="F27" s="921">
        <v>22</v>
      </c>
      <c r="G27" s="904">
        <v>42</v>
      </c>
      <c r="H27" s="905">
        <v>70</v>
      </c>
      <c r="I27" s="921">
        <v>1645</v>
      </c>
      <c r="J27" s="922">
        <v>1971</v>
      </c>
      <c r="K27" s="923">
        <v>2502</v>
      </c>
      <c r="L27" s="901"/>
      <c r="M27" s="902" t="s">
        <v>520</v>
      </c>
      <c r="N27" s="903">
        <v>136</v>
      </c>
      <c r="O27" s="904">
        <v>147</v>
      </c>
      <c r="P27" s="905">
        <v>134</v>
      </c>
      <c r="Q27" s="903">
        <v>28</v>
      </c>
      <c r="R27" s="904">
        <v>46</v>
      </c>
      <c r="S27" s="905">
        <v>40</v>
      </c>
      <c r="T27" s="903">
        <v>1215</v>
      </c>
      <c r="U27" s="904">
        <v>1239</v>
      </c>
      <c r="V27" s="907">
        <v>1350</v>
      </c>
    </row>
    <row r="28" spans="1:22" s="895" customFormat="1" ht="43.5" customHeight="1">
      <c r="B28" s="902" t="s">
        <v>539</v>
      </c>
      <c r="C28" s="904">
        <v>24</v>
      </c>
      <c r="D28" s="904">
        <v>19</v>
      </c>
      <c r="E28" s="905">
        <v>40</v>
      </c>
      <c r="F28" s="921">
        <v>-69</v>
      </c>
      <c r="G28" s="904">
        <v>-6</v>
      </c>
      <c r="H28" s="905">
        <v>-85</v>
      </c>
      <c r="I28" s="921">
        <v>1400</v>
      </c>
      <c r="J28" s="922">
        <v>1373</v>
      </c>
      <c r="K28" s="923">
        <v>1140</v>
      </c>
      <c r="L28" s="901"/>
      <c r="M28" s="902" t="s">
        <v>522</v>
      </c>
      <c r="N28" s="903">
        <v>187</v>
      </c>
      <c r="O28" s="904">
        <v>257</v>
      </c>
      <c r="P28" s="905">
        <v>178</v>
      </c>
      <c r="Q28" s="903">
        <v>58</v>
      </c>
      <c r="R28" s="904">
        <v>96</v>
      </c>
      <c r="S28" s="905">
        <v>36</v>
      </c>
      <c r="T28" s="903">
        <v>2845</v>
      </c>
      <c r="U28" s="904">
        <v>2632</v>
      </c>
      <c r="V28" s="907">
        <v>2698</v>
      </c>
    </row>
    <row r="29" spans="1:22" s="895" customFormat="1" ht="43.5" customHeight="1">
      <c r="B29" s="902" t="s">
        <v>540</v>
      </c>
      <c r="C29" s="904">
        <v>91</v>
      </c>
      <c r="D29" s="904">
        <v>195</v>
      </c>
      <c r="E29" s="905">
        <v>295</v>
      </c>
      <c r="F29" s="921">
        <v>47</v>
      </c>
      <c r="G29" s="904">
        <v>100</v>
      </c>
      <c r="H29" s="905">
        <v>219</v>
      </c>
      <c r="I29" s="921">
        <v>3905</v>
      </c>
      <c r="J29" s="922">
        <v>3987</v>
      </c>
      <c r="K29" s="923">
        <v>4119</v>
      </c>
      <c r="L29" s="901"/>
      <c r="M29" s="902" t="s">
        <v>524</v>
      </c>
      <c r="N29" s="903">
        <v>376</v>
      </c>
      <c r="O29" s="904">
        <v>204</v>
      </c>
      <c r="P29" s="905">
        <v>124</v>
      </c>
      <c r="Q29" s="903">
        <v>305</v>
      </c>
      <c r="R29" s="904">
        <v>201</v>
      </c>
      <c r="S29" s="905">
        <v>-17</v>
      </c>
      <c r="T29" s="903">
        <v>4646</v>
      </c>
      <c r="U29" s="904">
        <v>4431</v>
      </c>
      <c r="V29" s="905">
        <v>4739</v>
      </c>
    </row>
    <row r="30" spans="1:22" s="895" customFormat="1" ht="43.5" customHeight="1">
      <c r="B30" s="902" t="s">
        <v>483</v>
      </c>
      <c r="C30" s="904">
        <v>407</v>
      </c>
      <c r="D30" s="904">
        <v>374</v>
      </c>
      <c r="E30" s="905">
        <v>450</v>
      </c>
      <c r="F30" s="921">
        <v>90</v>
      </c>
      <c r="G30" s="904">
        <v>83</v>
      </c>
      <c r="H30" s="905">
        <v>87</v>
      </c>
      <c r="I30" s="921">
        <v>2617</v>
      </c>
      <c r="J30" s="922">
        <v>2926</v>
      </c>
      <c r="K30" s="923">
        <v>3049</v>
      </c>
      <c r="L30" s="901"/>
      <c r="M30" s="902" t="s">
        <v>483</v>
      </c>
      <c r="N30" s="903">
        <v>464</v>
      </c>
      <c r="O30" s="904">
        <v>432</v>
      </c>
      <c r="P30" s="905">
        <v>373</v>
      </c>
      <c r="Q30" s="903">
        <v>90</v>
      </c>
      <c r="R30" s="904">
        <v>93</v>
      </c>
      <c r="S30" s="905">
        <v>58</v>
      </c>
      <c r="T30" s="903">
        <v>2986</v>
      </c>
      <c r="U30" s="904">
        <v>2690</v>
      </c>
      <c r="V30" s="907">
        <v>2723</v>
      </c>
    </row>
    <row r="31" spans="1:22" s="895" customFormat="1" ht="43.5" customHeight="1">
      <c r="B31" s="902" t="s">
        <v>526</v>
      </c>
      <c r="C31" s="904">
        <v>181</v>
      </c>
      <c r="D31" s="904">
        <v>220</v>
      </c>
      <c r="E31" s="905">
        <v>194</v>
      </c>
      <c r="F31" s="921">
        <v>50</v>
      </c>
      <c r="G31" s="904">
        <v>-69</v>
      </c>
      <c r="H31" s="905">
        <v>40</v>
      </c>
      <c r="I31" s="921">
        <v>1321</v>
      </c>
      <c r="J31" s="922">
        <v>1305</v>
      </c>
      <c r="K31" s="923">
        <v>1305</v>
      </c>
      <c r="L31" s="901"/>
      <c r="M31" s="902" t="s">
        <v>526</v>
      </c>
      <c r="N31" s="903">
        <v>164</v>
      </c>
      <c r="O31" s="904">
        <v>142</v>
      </c>
      <c r="P31" s="905">
        <v>188</v>
      </c>
      <c r="Q31" s="903">
        <v>23</v>
      </c>
      <c r="R31" s="904">
        <v>14</v>
      </c>
      <c r="S31" s="905">
        <v>51</v>
      </c>
      <c r="T31" s="903">
        <v>1251</v>
      </c>
      <c r="U31" s="904">
        <v>1289</v>
      </c>
      <c r="V31" s="905">
        <v>1339</v>
      </c>
    </row>
    <row r="32" spans="1:22" s="895" customFormat="1" ht="43.5" customHeight="1">
      <c r="B32" s="902" t="s">
        <v>528</v>
      </c>
      <c r="C32" s="668">
        <v>324</v>
      </c>
      <c r="D32" s="668">
        <v>355</v>
      </c>
      <c r="E32" s="669">
        <v>352</v>
      </c>
      <c r="F32" s="670">
        <v>37</v>
      </c>
      <c r="G32" s="668">
        <v>73</v>
      </c>
      <c r="H32" s="669">
        <v>57</v>
      </c>
      <c r="I32" s="670">
        <v>2876</v>
      </c>
      <c r="J32" s="671">
        <v>3318</v>
      </c>
      <c r="K32" s="923">
        <v>4223</v>
      </c>
      <c r="L32" s="901"/>
      <c r="M32" s="902" t="s">
        <v>528</v>
      </c>
      <c r="N32" s="687">
        <v>387</v>
      </c>
      <c r="O32" s="668">
        <v>355</v>
      </c>
      <c r="P32" s="669">
        <v>318</v>
      </c>
      <c r="Q32" s="687">
        <v>57</v>
      </c>
      <c r="R32" s="668">
        <v>60</v>
      </c>
      <c r="S32" s="669">
        <v>45</v>
      </c>
      <c r="T32" s="687">
        <v>3957</v>
      </c>
      <c r="U32" s="668">
        <v>3703</v>
      </c>
      <c r="V32" s="669">
        <v>3660</v>
      </c>
    </row>
    <row r="33" spans="1:24" s="895" customFormat="1" ht="43.5" customHeight="1">
      <c r="B33" s="902" t="s">
        <v>529</v>
      </c>
      <c r="C33" s="668">
        <v>50</v>
      </c>
      <c r="D33" s="668">
        <v>71</v>
      </c>
      <c r="E33" s="669">
        <v>82</v>
      </c>
      <c r="F33" s="670">
        <v>28</v>
      </c>
      <c r="G33" s="668">
        <v>13</v>
      </c>
      <c r="H33" s="669">
        <v>21</v>
      </c>
      <c r="I33" s="670">
        <v>630</v>
      </c>
      <c r="J33" s="671">
        <v>694</v>
      </c>
      <c r="K33" s="923">
        <v>725</v>
      </c>
      <c r="L33" s="901"/>
      <c r="M33" s="902" t="s">
        <v>529</v>
      </c>
      <c r="N33" s="687">
        <v>70</v>
      </c>
      <c r="O33" s="668">
        <v>60</v>
      </c>
      <c r="P33" s="669">
        <v>60</v>
      </c>
      <c r="Q33" s="687">
        <v>11</v>
      </c>
      <c r="R33" s="668">
        <v>15</v>
      </c>
      <c r="S33" s="669">
        <v>11</v>
      </c>
      <c r="T33" s="687">
        <v>725</v>
      </c>
      <c r="U33" s="668">
        <v>772</v>
      </c>
      <c r="V33" s="669">
        <v>713</v>
      </c>
    </row>
    <row r="34" spans="1:24" s="895" customFormat="1" ht="43.5" customHeight="1">
      <c r="B34" s="902" t="s">
        <v>389</v>
      </c>
      <c r="C34" s="904">
        <v>55</v>
      </c>
      <c r="D34" s="904">
        <v>46</v>
      </c>
      <c r="E34" s="905">
        <v>63</v>
      </c>
      <c r="F34" s="921">
        <v>46</v>
      </c>
      <c r="G34" s="668">
        <v>-16</v>
      </c>
      <c r="H34" s="669">
        <v>4</v>
      </c>
      <c r="I34" s="921">
        <v>1423</v>
      </c>
      <c r="J34" s="922">
        <v>1374</v>
      </c>
      <c r="K34" s="672">
        <v>1449</v>
      </c>
      <c r="L34" s="901"/>
      <c r="M34" s="902" t="s">
        <v>389</v>
      </c>
      <c r="N34" s="903">
        <v>54</v>
      </c>
      <c r="O34" s="904">
        <v>55</v>
      </c>
      <c r="P34" s="905">
        <v>46</v>
      </c>
      <c r="Q34" s="903">
        <v>4</v>
      </c>
      <c r="R34" s="904">
        <v>-6</v>
      </c>
      <c r="S34" s="905">
        <v>7</v>
      </c>
      <c r="T34" s="903">
        <v>1447.1</v>
      </c>
      <c r="U34" s="904">
        <v>2016</v>
      </c>
      <c r="V34" s="905">
        <v>2087</v>
      </c>
    </row>
    <row r="35" spans="1:24" s="895" customFormat="1" ht="43.5" customHeight="1" thickBot="1">
      <c r="B35" s="896" t="s">
        <v>485</v>
      </c>
      <c r="C35" s="910">
        <v>-16</v>
      </c>
      <c r="D35" s="910">
        <v>-12</v>
      </c>
      <c r="E35" s="906">
        <v>-13</v>
      </c>
      <c r="F35" s="924">
        <v>24</v>
      </c>
      <c r="G35" s="673">
        <v>53</v>
      </c>
      <c r="H35" s="674">
        <v>45</v>
      </c>
      <c r="I35" s="924">
        <v>1788</v>
      </c>
      <c r="J35" s="925">
        <v>1389</v>
      </c>
      <c r="K35" s="675">
        <v>1197</v>
      </c>
      <c r="L35" s="901"/>
      <c r="M35" s="896" t="s">
        <v>485</v>
      </c>
      <c r="N35" s="909">
        <v>-6</v>
      </c>
      <c r="O35" s="910">
        <v>-16</v>
      </c>
      <c r="P35" s="906">
        <v>-19</v>
      </c>
      <c r="Q35" s="909">
        <v>24</v>
      </c>
      <c r="R35" s="910">
        <v>47</v>
      </c>
      <c r="S35" s="906">
        <v>9</v>
      </c>
      <c r="T35" s="909">
        <v>918.81</v>
      </c>
      <c r="U35" s="910">
        <v>375</v>
      </c>
      <c r="V35" s="911">
        <v>358</v>
      </c>
    </row>
    <row r="36" spans="1:24" s="895" customFormat="1" ht="43.5" customHeight="1" thickTop="1">
      <c r="B36" s="912" t="s">
        <v>486</v>
      </c>
      <c r="C36" s="914">
        <v>1807</v>
      </c>
      <c r="D36" s="914">
        <v>2007</v>
      </c>
      <c r="E36" s="915">
        <v>2324</v>
      </c>
      <c r="F36" s="926">
        <v>365</v>
      </c>
      <c r="G36" s="914">
        <v>408</v>
      </c>
      <c r="H36" s="676">
        <v>568</v>
      </c>
      <c r="I36" s="926">
        <v>20567</v>
      </c>
      <c r="J36" s="927">
        <v>21385</v>
      </c>
      <c r="K36" s="677">
        <v>23504</v>
      </c>
      <c r="L36" s="901"/>
      <c r="M36" s="912" t="s">
        <v>486</v>
      </c>
      <c r="N36" s="913">
        <v>2410</v>
      </c>
      <c r="O36" s="914">
        <v>2205</v>
      </c>
      <c r="P36" s="915">
        <v>1881.2</v>
      </c>
      <c r="Q36" s="913">
        <v>704</v>
      </c>
      <c r="R36" s="914">
        <v>608</v>
      </c>
      <c r="S36" s="915">
        <v>270</v>
      </c>
      <c r="T36" s="913">
        <v>22970.59</v>
      </c>
      <c r="U36" s="914">
        <v>22303</v>
      </c>
      <c r="V36" s="916">
        <v>23001</v>
      </c>
    </row>
    <row r="37" spans="1:24" s="895" customFormat="1" ht="43.5" customHeight="1">
      <c r="B37" s="1514" t="s">
        <v>541</v>
      </c>
      <c r="C37" s="1515"/>
      <c r="D37" s="1515"/>
      <c r="E37" s="1515"/>
      <c r="F37" s="1515"/>
      <c r="G37" s="1515"/>
      <c r="H37" s="1515"/>
      <c r="I37" s="1515"/>
      <c r="J37" s="1515"/>
      <c r="K37" s="1515"/>
      <c r="L37" s="901"/>
      <c r="M37" s="1482" t="s">
        <v>531</v>
      </c>
      <c r="N37" s="1483"/>
      <c r="O37" s="1483"/>
      <c r="P37" s="1483"/>
      <c r="Q37" s="1483"/>
      <c r="R37" s="1483"/>
      <c r="S37" s="1483"/>
      <c r="T37" s="1483"/>
      <c r="U37" s="1483"/>
      <c r="V37" s="1231"/>
      <c r="W37" s="901"/>
      <c r="X37" s="901"/>
    </row>
    <row r="38" spans="1:24" s="895" customFormat="1" ht="58.5" customHeight="1">
      <c r="B38" s="1516"/>
      <c r="C38" s="1516"/>
      <c r="D38" s="1516"/>
      <c r="E38" s="1516"/>
      <c r="F38" s="1516"/>
      <c r="G38" s="1516"/>
      <c r="H38" s="1516"/>
      <c r="I38" s="1516"/>
      <c r="J38" s="1516"/>
      <c r="K38" s="1516"/>
      <c r="L38" s="901"/>
      <c r="M38" s="1484"/>
      <c r="N38" s="1484"/>
      <c r="O38" s="1484"/>
      <c r="P38" s="1484"/>
      <c r="Q38" s="1484"/>
      <c r="R38" s="1484"/>
      <c r="S38" s="1484"/>
      <c r="T38" s="1484"/>
      <c r="U38" s="1484"/>
      <c r="V38" s="1231"/>
      <c r="W38" s="901"/>
      <c r="X38" s="901"/>
    </row>
    <row r="39" spans="1:24" s="895" customFormat="1" ht="58.5" customHeight="1">
      <c r="B39" s="1230"/>
      <c r="C39" s="1230"/>
      <c r="D39" s="1230"/>
      <c r="E39" s="1230"/>
      <c r="F39" s="1230"/>
      <c r="G39" s="1230"/>
      <c r="H39" s="1230"/>
      <c r="I39" s="1230"/>
      <c r="J39" s="1230"/>
      <c r="K39" s="1230"/>
      <c r="L39" s="901"/>
      <c r="M39" s="1231"/>
      <c r="N39" s="1231"/>
      <c r="O39" s="1231"/>
      <c r="P39" s="1231"/>
      <c r="Q39" s="1231"/>
      <c r="R39" s="1231"/>
      <c r="S39" s="1231"/>
      <c r="T39" s="1231"/>
      <c r="U39" s="1231"/>
      <c r="V39" s="1231"/>
      <c r="W39" s="901"/>
      <c r="X39" s="901"/>
    </row>
    <row r="40" spans="1:24" ht="48.75" customHeight="1">
      <c r="A40" s="884" t="s">
        <v>542</v>
      </c>
      <c r="B40" s="884"/>
      <c r="E40" s="886"/>
      <c r="F40" s="886"/>
      <c r="G40" s="886"/>
      <c r="H40" s="708"/>
      <c r="I40" s="708"/>
      <c r="J40" s="708"/>
      <c r="K40" s="708"/>
      <c r="L40" s="708"/>
    </row>
    <row r="41" spans="1:24" ht="30">
      <c r="B41" s="917"/>
      <c r="C41" s="887"/>
      <c r="D41" s="708"/>
      <c r="E41" s="708"/>
      <c r="F41" s="886"/>
      <c r="G41" s="887"/>
      <c r="J41" s="887" t="s">
        <v>142</v>
      </c>
      <c r="K41" s="708"/>
      <c r="L41" s="708"/>
    </row>
    <row r="42" spans="1:24" s="888" customFormat="1" ht="49.5" customHeight="1">
      <c r="A42" s="708"/>
      <c r="B42" s="889"/>
      <c r="C42" s="1520" t="s">
        <v>543</v>
      </c>
      <c r="D42" s="1521"/>
      <c r="E42" s="1521"/>
      <c r="F42" s="1522"/>
      <c r="G42" s="1520" t="s">
        <v>476</v>
      </c>
      <c r="H42" s="1521"/>
      <c r="I42" s="1521"/>
      <c r="J42" s="1522"/>
    </row>
    <row r="43" spans="1:24" s="891" customFormat="1" ht="42" customHeight="1">
      <c r="B43" s="892"/>
      <c r="C43" s="1512" t="s">
        <v>479</v>
      </c>
      <c r="D43" s="1492" t="s">
        <v>480</v>
      </c>
      <c r="E43" s="1492" t="s">
        <v>544</v>
      </c>
      <c r="F43" s="1494" t="s">
        <v>545</v>
      </c>
      <c r="G43" s="1519" t="s">
        <v>479</v>
      </c>
      <c r="H43" s="1492" t="s">
        <v>480</v>
      </c>
      <c r="I43" s="1492" t="s">
        <v>544</v>
      </c>
      <c r="J43" s="1494" t="s">
        <v>545</v>
      </c>
    </row>
    <row r="44" spans="1:24" s="893" customFormat="1" ht="42" customHeight="1">
      <c r="B44" s="894"/>
      <c r="C44" s="1513"/>
      <c r="D44" s="1517"/>
      <c r="E44" s="1517"/>
      <c r="F44" s="1518"/>
      <c r="G44" s="1513"/>
      <c r="H44" s="1517"/>
      <c r="I44" s="1517"/>
      <c r="J44" s="1518"/>
    </row>
    <row r="45" spans="1:24" s="895" customFormat="1" ht="43.5" customHeight="1">
      <c r="B45" s="896" t="s">
        <v>481</v>
      </c>
      <c r="C45" s="918">
        <v>63</v>
      </c>
      <c r="D45" s="898">
        <v>-8</v>
      </c>
      <c r="E45" s="898">
        <v>-23</v>
      </c>
      <c r="F45" s="899">
        <v>103</v>
      </c>
      <c r="G45" s="918">
        <v>4161</v>
      </c>
      <c r="H45" s="898">
        <v>3998</v>
      </c>
      <c r="I45" s="898">
        <v>4441</v>
      </c>
      <c r="J45" s="899">
        <v>4605</v>
      </c>
    </row>
    <row r="46" spans="1:24" s="895" customFormat="1" ht="43.5" customHeight="1">
      <c r="B46" s="902" t="s">
        <v>482</v>
      </c>
      <c r="C46" s="921">
        <v>251</v>
      </c>
      <c r="D46" s="904">
        <v>127</v>
      </c>
      <c r="E46" s="904">
        <v>45</v>
      </c>
      <c r="F46" s="905">
        <v>8</v>
      </c>
      <c r="G46" s="921">
        <v>5809</v>
      </c>
      <c r="H46" s="904">
        <v>5597</v>
      </c>
      <c r="I46" s="904">
        <v>5908</v>
      </c>
      <c r="J46" s="905">
        <v>6230</v>
      </c>
    </row>
    <row r="47" spans="1:24" s="895" customFormat="1" ht="43.5" customHeight="1">
      <c r="B47" s="902" t="s">
        <v>483</v>
      </c>
      <c r="C47" s="921">
        <v>66</v>
      </c>
      <c r="D47" s="904">
        <v>32</v>
      </c>
      <c r="E47" s="904">
        <v>79</v>
      </c>
      <c r="F47" s="905">
        <v>63</v>
      </c>
      <c r="G47" s="921">
        <v>2774</v>
      </c>
      <c r="H47" s="904">
        <v>2746</v>
      </c>
      <c r="I47" s="904">
        <v>2803</v>
      </c>
      <c r="J47" s="905">
        <v>2901</v>
      </c>
    </row>
    <row r="48" spans="1:24" s="895" customFormat="1" ht="43.5" customHeight="1">
      <c r="B48" s="902" t="s">
        <v>484</v>
      </c>
      <c r="C48" s="921">
        <v>43</v>
      </c>
      <c r="D48" s="904">
        <v>74</v>
      </c>
      <c r="E48" s="904">
        <v>172</v>
      </c>
      <c r="F48" s="905">
        <v>68</v>
      </c>
      <c r="G48" s="921">
        <v>4043</v>
      </c>
      <c r="H48" s="904">
        <v>4205</v>
      </c>
      <c r="I48" s="904">
        <v>4784</v>
      </c>
      <c r="J48" s="905">
        <v>4913</v>
      </c>
    </row>
    <row r="49" spans="2:24" s="895" customFormat="1" ht="43.5" customHeight="1">
      <c r="B49" s="902" t="s">
        <v>389</v>
      </c>
      <c r="C49" s="921">
        <v>10</v>
      </c>
      <c r="D49" s="904">
        <v>8</v>
      </c>
      <c r="E49" s="904">
        <v>36</v>
      </c>
      <c r="F49" s="905">
        <v>87</v>
      </c>
      <c r="G49" s="921">
        <v>2544</v>
      </c>
      <c r="H49" s="904">
        <v>2620</v>
      </c>
      <c r="I49" s="904">
        <v>2114</v>
      </c>
      <c r="J49" s="905">
        <v>2278</v>
      </c>
    </row>
    <row r="50" spans="2:24" s="895" customFormat="1" ht="43.5" customHeight="1" thickBot="1">
      <c r="B50" s="896" t="s">
        <v>485</v>
      </c>
      <c r="C50" s="924">
        <v>-443</v>
      </c>
      <c r="D50" s="910">
        <v>-99</v>
      </c>
      <c r="E50" s="910">
        <v>-36</v>
      </c>
      <c r="F50" s="906">
        <v>2</v>
      </c>
      <c r="G50" s="924">
        <v>2575</v>
      </c>
      <c r="H50" s="910">
        <v>2335</v>
      </c>
      <c r="I50" s="910">
        <v>2152</v>
      </c>
      <c r="J50" s="906">
        <v>2047</v>
      </c>
    </row>
    <row r="51" spans="2:24" s="895" customFormat="1" ht="43.5" customHeight="1" thickTop="1">
      <c r="B51" s="912" t="s">
        <v>486</v>
      </c>
      <c r="C51" s="926">
        <v>-10</v>
      </c>
      <c r="D51" s="914">
        <f>D45+D46+D47+D48+D49+D50</f>
        <v>134</v>
      </c>
      <c r="E51" s="914">
        <v>273</v>
      </c>
      <c r="F51" s="915">
        <v>331</v>
      </c>
      <c r="G51" s="926">
        <v>21907</v>
      </c>
      <c r="H51" s="914">
        <v>21501</v>
      </c>
      <c r="I51" s="914">
        <v>22202</v>
      </c>
      <c r="J51" s="915">
        <v>22974</v>
      </c>
    </row>
    <row r="52" spans="2:24" s="895" customFormat="1" ht="43.5" customHeight="1">
      <c r="B52" s="1217" t="s">
        <v>546</v>
      </c>
      <c r="C52" s="901"/>
      <c r="D52" s="901"/>
      <c r="E52" s="901"/>
      <c r="F52" s="901"/>
      <c r="G52" s="901"/>
      <c r="H52" s="901"/>
      <c r="I52" s="901"/>
      <c r="J52" s="901"/>
      <c r="K52" s="901"/>
      <c r="L52" s="901"/>
      <c r="M52" s="901"/>
      <c r="N52" s="901"/>
      <c r="O52" s="901"/>
      <c r="P52" s="901"/>
      <c r="Q52" s="901"/>
      <c r="R52" s="901"/>
      <c r="S52" s="901"/>
      <c r="T52" s="901"/>
      <c r="U52" s="901"/>
      <c r="V52" s="901"/>
      <c r="W52" s="901"/>
      <c r="X52" s="901"/>
    </row>
    <row r="53" spans="2:24" s="895" customFormat="1" ht="43.5" customHeight="1">
      <c r="C53" s="928"/>
      <c r="D53" s="928"/>
      <c r="E53" s="928"/>
      <c r="F53" s="901"/>
      <c r="G53" s="901"/>
      <c r="H53" s="901"/>
      <c r="I53" s="901"/>
      <c r="J53" s="901"/>
      <c r="K53" s="901"/>
      <c r="L53" s="901"/>
      <c r="M53" s="901"/>
      <c r="N53" s="901"/>
      <c r="O53" s="901"/>
      <c r="P53" s="901"/>
      <c r="Q53" s="901"/>
      <c r="R53" s="901"/>
      <c r="S53" s="901"/>
      <c r="T53" s="901"/>
      <c r="U53" s="901"/>
      <c r="V53" s="901"/>
      <c r="W53" s="901"/>
      <c r="X53" s="901"/>
    </row>
    <row r="54" spans="2:24" s="891" customFormat="1" ht="32.25" customHeight="1">
      <c r="B54"/>
      <c r="C54"/>
      <c r="D54"/>
      <c r="E54"/>
      <c r="F54"/>
      <c r="G54" s="708"/>
      <c r="H54" s="708"/>
    </row>
    <row r="55" spans="2:24" s="891" customFormat="1" ht="32.25" customHeight="1">
      <c r="B55"/>
      <c r="C55"/>
      <c r="D55"/>
      <c r="E55"/>
      <c r="F55"/>
      <c r="G55" s="708"/>
      <c r="H55" s="708"/>
    </row>
    <row r="56" spans="2:24" s="891" customFormat="1" ht="32.25" customHeight="1">
      <c r="B56"/>
      <c r="C56"/>
      <c r="D56"/>
      <c r="E56"/>
      <c r="F56"/>
      <c r="G56" s="708"/>
      <c r="H56" s="708"/>
    </row>
    <row r="57" spans="2:24" s="891" customFormat="1" ht="32.25" customHeight="1">
      <c r="B57"/>
      <c r="C57"/>
      <c r="D57"/>
      <c r="E57"/>
      <c r="F57"/>
      <c r="G57" s="708"/>
      <c r="H57" s="708"/>
    </row>
    <row r="58" spans="2:24" s="891" customFormat="1" ht="32.25" customHeight="1">
      <c r="B58"/>
      <c r="C58"/>
      <c r="D58"/>
      <c r="E58"/>
      <c r="F58"/>
      <c r="G58" s="708"/>
      <c r="H58" s="708"/>
    </row>
    <row r="59" spans="2:24" s="891" customFormat="1" ht="32.25" customHeight="1">
      <c r="B59"/>
      <c r="C59"/>
      <c r="D59"/>
      <c r="E59"/>
      <c r="F59"/>
      <c r="G59" s="708"/>
      <c r="H59" s="708"/>
    </row>
    <row r="60" spans="2:24" s="895" customFormat="1" ht="43.5" customHeight="1">
      <c r="B60"/>
      <c r="C60"/>
      <c r="D60"/>
      <c r="E60"/>
      <c r="F60"/>
      <c r="G60" s="708"/>
      <c r="H60" s="929"/>
    </row>
    <row r="61" spans="2:24" s="895" customFormat="1" ht="43.5" customHeight="1">
      <c r="B61"/>
      <c r="C61"/>
      <c r="D61"/>
      <c r="E61"/>
      <c r="F61"/>
      <c r="G61" s="708"/>
      <c r="H61" s="929"/>
    </row>
  </sheetData>
  <mergeCells count="54">
    <mergeCell ref="L23:L24"/>
    <mergeCell ref="J23:J24"/>
    <mergeCell ref="C22:E22"/>
    <mergeCell ref="F22:H22"/>
    <mergeCell ref="I22:K22"/>
    <mergeCell ref="C23:C24"/>
    <mergeCell ref="D23:D24"/>
    <mergeCell ref="E23:E24"/>
    <mergeCell ref="F23:F24"/>
    <mergeCell ref="G23:G24"/>
    <mergeCell ref="K23:K24"/>
    <mergeCell ref="B37:K38"/>
    <mergeCell ref="I43:I44"/>
    <mergeCell ref="J43:J44"/>
    <mergeCell ref="C43:C44"/>
    <mergeCell ref="D43:D44"/>
    <mergeCell ref="E43:E44"/>
    <mergeCell ref="F43:F44"/>
    <mergeCell ref="G43:G44"/>
    <mergeCell ref="H43:H44"/>
    <mergeCell ref="C42:F42"/>
    <mergeCell ref="G42:J42"/>
    <mergeCell ref="V23:V24"/>
    <mergeCell ref="K4:K5"/>
    <mergeCell ref="E4:E5"/>
    <mergeCell ref="C3:E3"/>
    <mergeCell ref="F3:H3"/>
    <mergeCell ref="H4:H5"/>
    <mergeCell ref="I3:K3"/>
    <mergeCell ref="B16:J19"/>
    <mergeCell ref="D4:D5"/>
    <mergeCell ref="G4:G5"/>
    <mergeCell ref="I4:I5"/>
    <mergeCell ref="C4:C5"/>
    <mergeCell ref="F4:F5"/>
    <mergeCell ref="J4:J5"/>
    <mergeCell ref="H23:H24"/>
    <mergeCell ref="I23:I24"/>
    <mergeCell ref="M16:S17"/>
    <mergeCell ref="M37:U38"/>
    <mergeCell ref="N4:N5"/>
    <mergeCell ref="O4:O5"/>
    <mergeCell ref="P4:P5"/>
    <mergeCell ref="N22:P22"/>
    <mergeCell ref="Q22:S22"/>
    <mergeCell ref="T22:V22"/>
    <mergeCell ref="N23:N24"/>
    <mergeCell ref="O23:O24"/>
    <mergeCell ref="P23:P24"/>
    <mergeCell ref="Q23:Q24"/>
    <mergeCell ref="R23:R24"/>
    <mergeCell ref="S23:S24"/>
    <mergeCell ref="T23:T24"/>
    <mergeCell ref="U23:U24"/>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79"/>
  <sheetViews>
    <sheetView showGridLines="0" view="pageBreakPreview" zoomScale="55" zoomScaleNormal="70" zoomScaleSheetLayoutView="55" workbookViewId="0"/>
  </sheetViews>
  <sheetFormatPr defaultColWidth="9" defaultRowHeight="14.25"/>
  <cols>
    <col min="1" max="2" width="3.5" style="8" customWidth="1"/>
    <col min="3" max="3" width="24.5" style="8" customWidth="1"/>
    <col min="4" max="18" width="9.5" style="8" customWidth="1"/>
    <col min="19" max="19" width="9.75" style="8" customWidth="1"/>
    <col min="20" max="42" width="9.5" style="8" customWidth="1"/>
    <col min="43" max="16384" width="9" style="8"/>
  </cols>
  <sheetData>
    <row r="1" spans="1:42" ht="21" customHeight="1">
      <c r="A1" s="95" t="s">
        <v>547</v>
      </c>
      <c r="B1" s="95"/>
      <c r="C1" s="95"/>
    </row>
    <row r="2" spans="1:42">
      <c r="I2" s="101"/>
      <c r="L2" s="101"/>
      <c r="O2" s="101"/>
      <c r="R2" s="101"/>
      <c r="U2" s="101"/>
      <c r="X2" s="101"/>
      <c r="AD2" s="101" t="s">
        <v>548</v>
      </c>
      <c r="AE2" s="9"/>
      <c r="AF2" s="9"/>
      <c r="AG2" s="9"/>
      <c r="AH2" s="9"/>
      <c r="AI2" s="9"/>
      <c r="AJ2" s="636"/>
      <c r="AK2" s="9"/>
      <c r="AL2" s="9"/>
      <c r="AM2" s="636"/>
      <c r="AN2" s="9"/>
      <c r="AO2" s="9"/>
      <c r="AP2" s="636"/>
    </row>
    <row r="3" spans="1:42" ht="18" customHeight="1">
      <c r="B3" s="1554"/>
      <c r="C3" s="1555"/>
      <c r="D3" s="1529" t="s">
        <v>549</v>
      </c>
      <c r="E3" s="1530"/>
      <c r="F3" s="1531"/>
      <c r="G3" s="1529" t="s">
        <v>550</v>
      </c>
      <c r="H3" s="1530"/>
      <c r="I3" s="1531"/>
      <c r="J3" s="1529" t="s">
        <v>551</v>
      </c>
      <c r="K3" s="1530"/>
      <c r="L3" s="1531"/>
      <c r="M3" s="1529" t="s">
        <v>552</v>
      </c>
      <c r="N3" s="1530"/>
      <c r="O3" s="1531"/>
      <c r="P3" s="1529" t="s">
        <v>553</v>
      </c>
      <c r="Q3" s="1530"/>
      <c r="R3" s="1531"/>
      <c r="S3" s="1529" t="s">
        <v>554</v>
      </c>
      <c r="T3" s="1530"/>
      <c r="U3" s="1531"/>
      <c r="V3" s="1529" t="s">
        <v>555</v>
      </c>
      <c r="W3" s="1530"/>
      <c r="X3" s="1531"/>
      <c r="Y3" s="1529" t="s">
        <v>556</v>
      </c>
      <c r="Z3" s="1530"/>
      <c r="AA3" s="1531"/>
      <c r="AB3" s="1529" t="s">
        <v>557</v>
      </c>
      <c r="AC3" s="1530"/>
      <c r="AD3" s="1531"/>
      <c r="AE3" s="1542"/>
      <c r="AF3" s="1542"/>
      <c r="AG3" s="1542"/>
      <c r="AH3" s="1542"/>
      <c r="AI3" s="1542"/>
      <c r="AJ3" s="1542"/>
      <c r="AK3" s="1542"/>
      <c r="AL3" s="1542"/>
      <c r="AM3" s="1542"/>
      <c r="AN3" s="1542"/>
      <c r="AO3" s="1542"/>
      <c r="AP3" s="1542"/>
    </row>
    <row r="4" spans="1:42" ht="17.25" customHeight="1">
      <c r="B4" s="1556"/>
      <c r="C4" s="1546"/>
      <c r="D4" s="1532"/>
      <c r="E4" s="1533"/>
      <c r="F4" s="1534"/>
      <c r="G4" s="1532"/>
      <c r="H4" s="1533"/>
      <c r="I4" s="1534"/>
      <c r="J4" s="1532"/>
      <c r="K4" s="1533"/>
      <c r="L4" s="1534"/>
      <c r="M4" s="1532"/>
      <c r="N4" s="1533"/>
      <c r="O4" s="1534"/>
      <c r="P4" s="1532"/>
      <c r="Q4" s="1533"/>
      <c r="R4" s="1534"/>
      <c r="S4" s="1532"/>
      <c r="T4" s="1533"/>
      <c r="U4" s="1534"/>
      <c r="V4" s="1532"/>
      <c r="W4" s="1533"/>
      <c r="X4" s="1534"/>
      <c r="Y4" s="1532"/>
      <c r="Z4" s="1533"/>
      <c r="AA4" s="1534"/>
      <c r="AB4" s="1532"/>
      <c r="AC4" s="1533"/>
      <c r="AD4" s="1534"/>
      <c r="AE4" s="1542"/>
      <c r="AF4" s="1542"/>
      <c r="AG4" s="1542"/>
      <c r="AH4" s="1542"/>
      <c r="AI4" s="1542"/>
      <c r="AJ4" s="1542"/>
      <c r="AK4" s="1542"/>
      <c r="AL4" s="1542"/>
      <c r="AM4" s="1542"/>
      <c r="AN4" s="1542"/>
      <c r="AO4" s="1542"/>
      <c r="AP4" s="1542"/>
    </row>
    <row r="5" spans="1:42" ht="28.5" customHeight="1">
      <c r="B5" s="1557"/>
      <c r="C5" s="1558"/>
      <c r="D5" s="103" t="s">
        <v>561</v>
      </c>
      <c r="E5" s="1" t="s">
        <v>562</v>
      </c>
      <c r="F5" s="102" t="s">
        <v>486</v>
      </c>
      <c r="G5" s="103" t="s">
        <v>561</v>
      </c>
      <c r="H5" s="1" t="s">
        <v>562</v>
      </c>
      <c r="I5" s="102" t="s">
        <v>486</v>
      </c>
      <c r="J5" s="103" t="s">
        <v>561</v>
      </c>
      <c r="K5" s="1" t="s">
        <v>562</v>
      </c>
      <c r="L5" s="102" t="s">
        <v>486</v>
      </c>
      <c r="M5" s="103" t="s">
        <v>561</v>
      </c>
      <c r="N5" s="1" t="s">
        <v>562</v>
      </c>
      <c r="O5" s="102" t="s">
        <v>486</v>
      </c>
      <c r="P5" s="103" t="s">
        <v>561</v>
      </c>
      <c r="Q5" s="1" t="s">
        <v>562</v>
      </c>
      <c r="R5" s="102" t="s">
        <v>486</v>
      </c>
      <c r="S5" s="103" t="s">
        <v>561</v>
      </c>
      <c r="T5" s="1" t="s">
        <v>562</v>
      </c>
      <c r="U5" s="102" t="s">
        <v>486</v>
      </c>
      <c r="V5" s="103" t="s">
        <v>561</v>
      </c>
      <c r="W5" s="1" t="s">
        <v>562</v>
      </c>
      <c r="X5" s="102" t="s">
        <v>486</v>
      </c>
      <c r="Y5" s="103" t="s">
        <v>561</v>
      </c>
      <c r="Z5" s="1" t="s">
        <v>562</v>
      </c>
      <c r="AA5" s="102" t="s">
        <v>486</v>
      </c>
      <c r="AB5" s="1293" t="s">
        <v>561</v>
      </c>
      <c r="AC5" s="1" t="s">
        <v>562</v>
      </c>
      <c r="AD5" s="102" t="s">
        <v>486</v>
      </c>
      <c r="AE5" s="1288"/>
      <c r="AF5" s="1289"/>
      <c r="AG5" s="1290"/>
      <c r="AH5" s="1288"/>
      <c r="AI5" s="1289"/>
      <c r="AJ5" s="1290"/>
      <c r="AK5" s="1291"/>
      <c r="AL5" s="1289"/>
      <c r="AM5" s="1292"/>
      <c r="AN5" s="1291"/>
      <c r="AO5" s="1289"/>
      <c r="AP5" s="1292"/>
    </row>
    <row r="6" spans="1:42" ht="26.25" customHeight="1">
      <c r="B6" s="1543" t="s">
        <v>563</v>
      </c>
      <c r="C6" s="1544"/>
      <c r="D6" s="147">
        <v>91</v>
      </c>
      <c r="E6" s="145">
        <v>33</v>
      </c>
      <c r="F6" s="146">
        <v>124</v>
      </c>
      <c r="G6" s="147">
        <v>72</v>
      </c>
      <c r="H6" s="145">
        <v>25</v>
      </c>
      <c r="I6" s="146">
        <v>97</v>
      </c>
      <c r="J6" s="147">
        <v>72</v>
      </c>
      <c r="K6" s="145">
        <v>21</v>
      </c>
      <c r="L6" s="146">
        <v>93</v>
      </c>
      <c r="M6" s="147">
        <v>67</v>
      </c>
      <c r="N6" s="145">
        <v>27</v>
      </c>
      <c r="O6" s="146">
        <v>94</v>
      </c>
      <c r="P6" s="623">
        <v>68</v>
      </c>
      <c r="Q6" s="624">
        <v>31</v>
      </c>
      <c r="R6" s="625">
        <v>99</v>
      </c>
      <c r="S6" s="623">
        <v>68</v>
      </c>
      <c r="T6" s="624">
        <v>32</v>
      </c>
      <c r="U6" s="625">
        <v>100</v>
      </c>
      <c r="V6" s="623">
        <v>73</v>
      </c>
      <c r="W6" s="624">
        <v>33</v>
      </c>
      <c r="X6" s="625">
        <v>106</v>
      </c>
      <c r="Y6" s="147">
        <v>71</v>
      </c>
      <c r="Z6" s="145">
        <v>36</v>
      </c>
      <c r="AA6" s="146">
        <v>107</v>
      </c>
      <c r="AB6" s="1286">
        <v>73</v>
      </c>
      <c r="AC6" s="145">
        <v>40</v>
      </c>
      <c r="AD6" s="146">
        <v>113</v>
      </c>
      <c r="AE6" s="614"/>
      <c r="AF6" s="614"/>
      <c r="AG6" s="614"/>
      <c r="AH6" s="614"/>
      <c r="AI6" s="614"/>
      <c r="AJ6" s="614"/>
      <c r="AK6" s="614"/>
      <c r="AL6" s="614"/>
      <c r="AM6" s="614"/>
      <c r="AN6" s="614"/>
      <c r="AO6" s="614"/>
      <c r="AP6" s="614"/>
    </row>
    <row r="7" spans="1:42" ht="26.25" customHeight="1" thickBot="1">
      <c r="B7" s="1545" t="s">
        <v>564</v>
      </c>
      <c r="C7" s="1546"/>
      <c r="D7" s="153">
        <v>226</v>
      </c>
      <c r="E7" s="151">
        <v>98</v>
      </c>
      <c r="F7" s="152">
        <v>324</v>
      </c>
      <c r="G7" s="153">
        <v>120</v>
      </c>
      <c r="H7" s="151">
        <v>50</v>
      </c>
      <c r="I7" s="152">
        <v>170</v>
      </c>
      <c r="J7" s="153">
        <v>111</v>
      </c>
      <c r="K7" s="151">
        <v>46</v>
      </c>
      <c r="L7" s="152">
        <v>157</v>
      </c>
      <c r="M7" s="153">
        <v>118</v>
      </c>
      <c r="N7" s="151">
        <v>43</v>
      </c>
      <c r="O7" s="152">
        <v>161</v>
      </c>
      <c r="P7" s="626">
        <v>121</v>
      </c>
      <c r="Q7" s="627">
        <v>44</v>
      </c>
      <c r="R7" s="628">
        <v>165</v>
      </c>
      <c r="S7" s="626">
        <v>123</v>
      </c>
      <c r="T7" s="627">
        <v>46</v>
      </c>
      <c r="U7" s="628">
        <v>169</v>
      </c>
      <c r="V7" s="626">
        <v>116</v>
      </c>
      <c r="W7" s="627">
        <v>44</v>
      </c>
      <c r="X7" s="628">
        <v>160</v>
      </c>
      <c r="Y7" s="153">
        <v>111</v>
      </c>
      <c r="Z7" s="153">
        <v>40</v>
      </c>
      <c r="AA7" s="152">
        <v>151</v>
      </c>
      <c r="AB7" s="1287">
        <v>108</v>
      </c>
      <c r="AC7" s="153">
        <v>42</v>
      </c>
      <c r="AD7" s="152">
        <v>150</v>
      </c>
      <c r="AE7" s="614"/>
      <c r="AF7" s="614"/>
      <c r="AG7" s="614"/>
      <c r="AH7" s="614"/>
      <c r="AI7" s="614"/>
      <c r="AJ7" s="614"/>
      <c r="AK7" s="614"/>
      <c r="AL7" s="614"/>
      <c r="AM7" s="614"/>
      <c r="AN7" s="614"/>
      <c r="AO7" s="614"/>
      <c r="AP7" s="614"/>
    </row>
    <row r="8" spans="1:42" ht="26.25" customHeight="1" thickTop="1">
      <c r="B8" s="1535" t="s">
        <v>565</v>
      </c>
      <c r="C8" s="1559"/>
      <c r="D8" s="156">
        <v>317</v>
      </c>
      <c r="E8" s="154">
        <v>131</v>
      </c>
      <c r="F8" s="155">
        <v>448</v>
      </c>
      <c r="G8" s="156">
        <v>192</v>
      </c>
      <c r="H8" s="154">
        <v>75</v>
      </c>
      <c r="I8" s="155">
        <v>267</v>
      </c>
      <c r="J8" s="156">
        <v>183</v>
      </c>
      <c r="K8" s="154">
        <v>67</v>
      </c>
      <c r="L8" s="155">
        <v>250</v>
      </c>
      <c r="M8" s="156">
        <v>185</v>
      </c>
      <c r="N8" s="154">
        <v>70</v>
      </c>
      <c r="O8" s="155">
        <v>255</v>
      </c>
      <c r="P8" s="629">
        <v>189</v>
      </c>
      <c r="Q8" s="630">
        <v>75</v>
      </c>
      <c r="R8" s="631">
        <v>264</v>
      </c>
      <c r="S8" s="629">
        <v>191</v>
      </c>
      <c r="T8" s="630">
        <v>78</v>
      </c>
      <c r="U8" s="631">
        <v>269</v>
      </c>
      <c r="V8" s="629">
        <v>189</v>
      </c>
      <c r="W8" s="630">
        <v>77</v>
      </c>
      <c r="X8" s="631">
        <v>266</v>
      </c>
      <c r="Y8" s="156">
        <v>182</v>
      </c>
      <c r="Z8" s="154">
        <v>76</v>
      </c>
      <c r="AA8" s="155">
        <v>258</v>
      </c>
      <c r="AB8" s="1197">
        <v>181</v>
      </c>
      <c r="AC8" s="154">
        <v>82</v>
      </c>
      <c r="AD8" s="155">
        <v>263</v>
      </c>
      <c r="AE8" s="614"/>
      <c r="AF8" s="614"/>
      <c r="AG8" s="614"/>
      <c r="AH8" s="614"/>
      <c r="AI8" s="614"/>
      <c r="AJ8" s="614"/>
      <c r="AK8" s="614"/>
      <c r="AL8" s="614"/>
      <c r="AM8" s="614"/>
      <c r="AN8" s="614"/>
      <c r="AO8" s="614"/>
      <c r="AP8" s="614"/>
    </row>
    <row r="9" spans="1:42" ht="12.75" customHeight="1">
      <c r="B9" s="612"/>
      <c r="C9" s="613"/>
      <c r="D9" s="614"/>
      <c r="E9" s="614"/>
      <c r="F9" s="614"/>
      <c r="G9" s="614"/>
      <c r="H9" s="614"/>
      <c r="I9" s="614"/>
      <c r="J9" s="614"/>
      <c r="K9" s="614"/>
      <c r="L9" s="614"/>
      <c r="M9" s="614"/>
      <c r="N9" s="614"/>
      <c r="O9" s="614"/>
      <c r="P9" s="638"/>
      <c r="Q9" s="638"/>
      <c r="R9" s="638"/>
      <c r="S9" s="638"/>
      <c r="T9" s="638"/>
      <c r="U9" s="638"/>
      <c r="V9" s="638"/>
      <c r="W9" s="638"/>
      <c r="X9" s="638"/>
      <c r="Y9" s="614"/>
      <c r="Z9" s="614"/>
      <c r="AA9" s="614"/>
      <c r="AB9" s="614"/>
      <c r="AC9" s="614"/>
      <c r="AD9" s="614"/>
      <c r="AE9" s="614"/>
      <c r="AF9" s="614"/>
      <c r="AG9" s="614"/>
      <c r="AH9" s="614"/>
      <c r="AI9" s="614"/>
      <c r="AJ9" s="614"/>
      <c r="AK9" s="614"/>
      <c r="AL9" s="614"/>
      <c r="AM9" s="614"/>
      <c r="AN9" s="614"/>
      <c r="AO9" s="614"/>
      <c r="AP9" s="614"/>
    </row>
    <row r="10" spans="1:42" ht="26.25" customHeight="1">
      <c r="B10" s="1554"/>
      <c r="C10" s="1555"/>
      <c r="D10" s="1529" t="s">
        <v>558</v>
      </c>
      <c r="E10" s="1530"/>
      <c r="F10" s="1531"/>
      <c r="G10" s="1529" t="s">
        <v>559</v>
      </c>
      <c r="H10" s="1530"/>
      <c r="I10" s="1531"/>
      <c r="J10" s="1529" t="s">
        <v>560</v>
      </c>
      <c r="K10" s="1530"/>
      <c r="L10" s="1531"/>
      <c r="M10" s="1529" t="s">
        <v>706</v>
      </c>
      <c r="N10" s="1530"/>
      <c r="O10" s="1531"/>
      <c r="P10" s="614"/>
      <c r="Q10" s="638"/>
      <c r="R10" s="638"/>
      <c r="S10" s="638"/>
      <c r="T10" s="638"/>
      <c r="U10" s="638"/>
      <c r="V10" s="638"/>
      <c r="W10" s="638"/>
      <c r="X10" s="638"/>
      <c r="Y10" s="614"/>
      <c r="Z10" s="614"/>
      <c r="AA10" s="614"/>
      <c r="AB10" s="614"/>
      <c r="AC10" s="614"/>
      <c r="AD10" s="614"/>
      <c r="AE10" s="614"/>
      <c r="AF10" s="614"/>
      <c r="AG10" s="614"/>
      <c r="AH10" s="614"/>
      <c r="AI10" s="614"/>
      <c r="AJ10" s="614"/>
      <c r="AK10" s="614"/>
      <c r="AL10" s="614"/>
      <c r="AM10" s="614"/>
      <c r="AN10" s="614"/>
      <c r="AO10" s="614"/>
      <c r="AP10" s="614"/>
    </row>
    <row r="11" spans="1:42" ht="26.25" customHeight="1">
      <c r="B11" s="1556"/>
      <c r="C11" s="1546"/>
      <c r="D11" s="1532"/>
      <c r="E11" s="1533"/>
      <c r="F11" s="1534"/>
      <c r="G11" s="1532"/>
      <c r="H11" s="1533"/>
      <c r="I11" s="1534"/>
      <c r="J11" s="1532"/>
      <c r="K11" s="1533"/>
      <c r="L11" s="1534"/>
      <c r="M11" s="1532"/>
      <c r="N11" s="1533"/>
      <c r="O11" s="1534"/>
      <c r="P11" s="614"/>
      <c r="Q11" s="638"/>
      <c r="R11" s="638"/>
      <c r="S11" s="638"/>
      <c r="T11" s="638"/>
      <c r="U11" s="638"/>
      <c r="V11" s="638"/>
      <c r="W11" s="638"/>
      <c r="X11" s="638"/>
      <c r="Y11" s="614"/>
      <c r="Z11" s="614"/>
      <c r="AA11" s="614"/>
      <c r="AB11" s="614"/>
      <c r="AC11" s="614"/>
      <c r="AD11" s="614"/>
      <c r="AE11" s="614"/>
      <c r="AF11" s="614"/>
      <c r="AG11" s="614"/>
      <c r="AH11" s="614"/>
      <c r="AI11" s="614"/>
      <c r="AJ11" s="614"/>
      <c r="AK11" s="614"/>
      <c r="AL11" s="614"/>
      <c r="AM11" s="614"/>
      <c r="AN11" s="614"/>
      <c r="AO11" s="614"/>
      <c r="AP11" s="614"/>
    </row>
    <row r="12" spans="1:42" ht="26.25" customHeight="1">
      <c r="B12" s="1557"/>
      <c r="C12" s="1558"/>
      <c r="D12" s="103" t="s">
        <v>561</v>
      </c>
      <c r="E12" s="1" t="s">
        <v>562</v>
      </c>
      <c r="F12" s="102" t="s">
        <v>486</v>
      </c>
      <c r="G12" s="103" t="s">
        <v>561</v>
      </c>
      <c r="H12" s="1" t="s">
        <v>562</v>
      </c>
      <c r="I12" s="102" t="s">
        <v>486</v>
      </c>
      <c r="J12" s="1331" t="s">
        <v>561</v>
      </c>
      <c r="K12" s="1" t="s">
        <v>562</v>
      </c>
      <c r="L12" s="1332" t="s">
        <v>486</v>
      </c>
      <c r="M12" s="1331" t="s">
        <v>561</v>
      </c>
      <c r="N12" s="1" t="s">
        <v>562</v>
      </c>
      <c r="O12" s="1332" t="s">
        <v>486</v>
      </c>
      <c r="P12" s="614"/>
      <c r="Q12" s="638"/>
      <c r="R12" s="638"/>
      <c r="S12" s="638"/>
      <c r="T12" s="638"/>
      <c r="U12" s="638"/>
      <c r="V12" s="638"/>
      <c r="W12" s="638"/>
      <c r="X12" s="638"/>
      <c r="Y12" s="614"/>
      <c r="Z12" s="614"/>
      <c r="AA12" s="614"/>
      <c r="AB12" s="614"/>
      <c r="AC12" s="614"/>
      <c r="AD12" s="614"/>
      <c r="AE12" s="614"/>
      <c r="AF12" s="614"/>
      <c r="AG12" s="614"/>
      <c r="AH12" s="614"/>
      <c r="AI12" s="614"/>
      <c r="AJ12" s="614"/>
      <c r="AK12" s="614"/>
      <c r="AL12" s="614"/>
      <c r="AM12" s="614"/>
      <c r="AN12" s="614"/>
      <c r="AO12" s="614"/>
      <c r="AP12" s="614"/>
    </row>
    <row r="13" spans="1:42" ht="26.25" customHeight="1">
      <c r="B13" s="1543" t="s">
        <v>563</v>
      </c>
      <c r="C13" s="1544"/>
      <c r="D13" s="147">
        <v>70</v>
      </c>
      <c r="E13" s="145">
        <v>42</v>
      </c>
      <c r="F13" s="146">
        <v>112</v>
      </c>
      <c r="G13" s="147">
        <v>73</v>
      </c>
      <c r="H13" s="145">
        <v>38</v>
      </c>
      <c r="I13" s="146">
        <v>111</v>
      </c>
      <c r="J13" s="1286">
        <v>74</v>
      </c>
      <c r="K13" s="145">
        <v>32</v>
      </c>
      <c r="L13" s="1333">
        <f>J13+K13</f>
        <v>106</v>
      </c>
      <c r="M13" s="1286">
        <v>68</v>
      </c>
      <c r="N13" s="145">
        <v>32</v>
      </c>
      <c r="O13" s="1333">
        <f>M13+N13</f>
        <v>100</v>
      </c>
      <c r="P13" s="614"/>
      <c r="Q13" s="638"/>
      <c r="R13" s="638"/>
      <c r="S13" s="638"/>
      <c r="T13" s="638"/>
      <c r="U13" s="638"/>
      <c r="V13" s="638"/>
      <c r="W13" s="638"/>
      <c r="X13" s="638"/>
      <c r="Y13" s="614"/>
      <c r="Z13" s="614"/>
      <c r="AA13" s="614"/>
      <c r="AB13" s="614"/>
      <c r="AC13" s="614"/>
      <c r="AD13" s="614"/>
      <c r="AE13" s="614"/>
      <c r="AF13" s="614"/>
      <c r="AG13" s="614"/>
      <c r="AH13" s="614"/>
      <c r="AI13" s="614"/>
      <c r="AJ13" s="614"/>
      <c r="AK13" s="614"/>
      <c r="AL13" s="614"/>
      <c r="AM13" s="614"/>
      <c r="AN13" s="614"/>
      <c r="AO13" s="614"/>
      <c r="AP13" s="614"/>
    </row>
    <row r="14" spans="1:42" ht="26.25" customHeight="1" thickBot="1">
      <c r="B14" s="1545" t="s">
        <v>564</v>
      </c>
      <c r="C14" s="1546"/>
      <c r="D14" s="153">
        <v>109</v>
      </c>
      <c r="E14" s="153">
        <v>43</v>
      </c>
      <c r="F14" s="152">
        <v>152</v>
      </c>
      <c r="G14" s="153">
        <v>102</v>
      </c>
      <c r="H14" s="153">
        <v>44</v>
      </c>
      <c r="I14" s="152">
        <v>146</v>
      </c>
      <c r="J14" s="1287">
        <v>104</v>
      </c>
      <c r="K14" s="153">
        <v>44</v>
      </c>
      <c r="L14" s="1334">
        <f t="shared" ref="L14" si="0">J14+K14</f>
        <v>148</v>
      </c>
      <c r="M14" s="1287">
        <v>107</v>
      </c>
      <c r="N14" s="153">
        <v>40</v>
      </c>
      <c r="O14" s="1334">
        <f>M14+N14</f>
        <v>147</v>
      </c>
      <c r="P14" s="614"/>
      <c r="Q14" s="638"/>
      <c r="R14" s="638"/>
      <c r="S14" s="638"/>
      <c r="T14" s="638"/>
      <c r="U14" s="638"/>
      <c r="V14" s="638"/>
      <c r="W14" s="638"/>
      <c r="X14" s="638"/>
      <c r="Y14" s="614"/>
      <c r="Z14" s="614"/>
      <c r="AA14" s="614"/>
      <c r="AB14" s="614"/>
      <c r="AC14" s="614"/>
      <c r="AD14" s="614"/>
      <c r="AE14" s="614"/>
      <c r="AF14" s="614"/>
      <c r="AG14" s="614"/>
      <c r="AH14" s="614"/>
      <c r="AI14" s="614"/>
      <c r="AJ14" s="614"/>
      <c r="AK14" s="614"/>
      <c r="AL14" s="614"/>
      <c r="AM14" s="614"/>
      <c r="AN14" s="614"/>
      <c r="AO14" s="614"/>
      <c r="AP14" s="614"/>
    </row>
    <row r="15" spans="1:42" ht="26.25" customHeight="1" thickTop="1">
      <c r="B15" s="1535" t="s">
        <v>565</v>
      </c>
      <c r="C15" s="1559"/>
      <c r="D15" s="156">
        <v>179</v>
      </c>
      <c r="E15" s="154">
        <v>85</v>
      </c>
      <c r="F15" s="155">
        <v>264</v>
      </c>
      <c r="G15" s="156">
        <v>175</v>
      </c>
      <c r="H15" s="154">
        <v>82</v>
      </c>
      <c r="I15" s="155">
        <v>257</v>
      </c>
      <c r="J15" s="1197">
        <f>J13+J14</f>
        <v>178</v>
      </c>
      <c r="K15" s="156">
        <f t="shared" ref="K15:L15" si="1">K13+K14</f>
        <v>76</v>
      </c>
      <c r="L15" s="1335">
        <f t="shared" si="1"/>
        <v>254</v>
      </c>
      <c r="M15" s="1197">
        <f>M13+M14</f>
        <v>175</v>
      </c>
      <c r="N15" s="156">
        <f>N13+N14</f>
        <v>72</v>
      </c>
      <c r="O15" s="1335">
        <f>M15+N15</f>
        <v>247</v>
      </c>
      <c r="P15" s="614"/>
      <c r="Q15" s="638"/>
      <c r="R15" s="638"/>
      <c r="S15" s="638"/>
      <c r="T15" s="638"/>
      <c r="U15" s="638"/>
      <c r="V15" s="638"/>
      <c r="W15" s="638"/>
      <c r="X15" s="638"/>
      <c r="Y15" s="614"/>
      <c r="Z15" s="614"/>
      <c r="AA15" s="614"/>
      <c r="AB15" s="614"/>
      <c r="AC15" s="614"/>
      <c r="AD15" s="614"/>
      <c r="AE15" s="614"/>
      <c r="AF15" s="614"/>
      <c r="AG15" s="614"/>
      <c r="AH15" s="614"/>
      <c r="AI15" s="614"/>
      <c r="AJ15" s="614"/>
      <c r="AK15" s="614"/>
      <c r="AL15" s="614"/>
      <c r="AM15" s="614"/>
      <c r="AN15" s="614"/>
      <c r="AO15" s="614"/>
      <c r="AP15" s="614"/>
    </row>
    <row r="16" spans="1:42" ht="26.25" customHeight="1">
      <c r="B16" s="699" t="s">
        <v>566</v>
      </c>
      <c r="C16" s="613"/>
      <c r="D16" s="614"/>
      <c r="E16" s="614"/>
      <c r="F16" s="614"/>
      <c r="G16" s="614"/>
      <c r="H16" s="614"/>
      <c r="I16" s="614"/>
      <c r="AE16" s="9"/>
      <c r="AF16" s="9"/>
      <c r="AG16" s="9"/>
      <c r="AH16" s="9"/>
      <c r="AI16" s="9"/>
      <c r="AJ16" s="9"/>
      <c r="AK16" s="9"/>
      <c r="AL16" s="9"/>
      <c r="AM16" s="9"/>
      <c r="AN16" s="9"/>
      <c r="AO16" s="9"/>
      <c r="AP16" s="9"/>
    </row>
    <row r="17" spans="1:33" ht="26.25" customHeight="1">
      <c r="B17" s="699" t="s">
        <v>567</v>
      </c>
      <c r="C17" s="613"/>
      <c r="D17" s="614"/>
      <c r="E17" s="614"/>
      <c r="F17" s="614"/>
      <c r="G17" s="614"/>
      <c r="H17" s="614"/>
      <c r="I17" s="614"/>
    </row>
    <row r="18" spans="1:33" ht="26.25" customHeight="1">
      <c r="B18" s="615"/>
      <c r="C18" s="615"/>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row>
    <row r="19" spans="1:33" ht="21" customHeight="1">
      <c r="A19" s="95" t="s">
        <v>568</v>
      </c>
      <c r="B19" s="95"/>
      <c r="C19" s="95"/>
    </row>
    <row r="20" spans="1:33">
      <c r="X20" s="101"/>
      <c r="AA20" s="101"/>
      <c r="AD20" s="101"/>
      <c r="AG20" s="101" t="s">
        <v>548</v>
      </c>
    </row>
    <row r="21" spans="1:33" ht="18" customHeight="1">
      <c r="B21" s="1554"/>
      <c r="C21" s="1555"/>
      <c r="D21" s="1529" t="s">
        <v>569</v>
      </c>
      <c r="E21" s="1530"/>
      <c r="F21" s="1531"/>
      <c r="G21" s="1529" t="s">
        <v>570</v>
      </c>
      <c r="H21" s="1530"/>
      <c r="I21" s="1531"/>
      <c r="J21" s="1529" t="s">
        <v>571</v>
      </c>
      <c r="K21" s="1530"/>
      <c r="L21" s="1531"/>
      <c r="M21" s="1529" t="s">
        <v>572</v>
      </c>
      <c r="N21" s="1530"/>
      <c r="O21" s="1531"/>
      <c r="P21" s="1529" t="s">
        <v>573</v>
      </c>
      <c r="Q21" s="1530"/>
      <c r="R21" s="1531"/>
      <c r="S21" s="1529" t="s">
        <v>574</v>
      </c>
      <c r="T21" s="1530"/>
      <c r="U21" s="1531"/>
      <c r="V21" s="1529" t="s">
        <v>575</v>
      </c>
      <c r="W21" s="1530"/>
      <c r="X21" s="1531"/>
      <c r="Y21" s="1529" t="s">
        <v>576</v>
      </c>
      <c r="Z21" s="1530"/>
      <c r="AA21" s="1531"/>
      <c r="AB21" s="1529" t="s">
        <v>577</v>
      </c>
      <c r="AC21" s="1530"/>
      <c r="AD21" s="1531"/>
      <c r="AE21" s="1529" t="s">
        <v>549</v>
      </c>
      <c r="AF21" s="1530"/>
      <c r="AG21" s="1531"/>
    </row>
    <row r="22" spans="1:33" ht="17.25" customHeight="1">
      <c r="B22" s="1556"/>
      <c r="C22" s="1546"/>
      <c r="D22" s="1532"/>
      <c r="E22" s="1533"/>
      <c r="F22" s="1534"/>
      <c r="G22" s="1532"/>
      <c r="H22" s="1533"/>
      <c r="I22" s="1534"/>
      <c r="J22" s="1532"/>
      <c r="K22" s="1533"/>
      <c r="L22" s="1534"/>
      <c r="M22" s="1532"/>
      <c r="N22" s="1533"/>
      <c r="O22" s="1534"/>
      <c r="P22" s="1532"/>
      <c r="Q22" s="1533"/>
      <c r="R22" s="1534"/>
      <c r="S22" s="1532"/>
      <c r="T22" s="1533"/>
      <c r="U22" s="1534"/>
      <c r="V22" s="1532"/>
      <c r="W22" s="1533"/>
      <c r="X22" s="1534"/>
      <c r="Y22" s="1532"/>
      <c r="Z22" s="1533"/>
      <c r="AA22" s="1534"/>
      <c r="AB22" s="1532"/>
      <c r="AC22" s="1533"/>
      <c r="AD22" s="1534"/>
      <c r="AE22" s="1532"/>
      <c r="AF22" s="1533"/>
      <c r="AG22" s="1534"/>
    </row>
    <row r="23" spans="1:33" ht="28.5" customHeight="1">
      <c r="B23" s="1557"/>
      <c r="C23" s="1558"/>
      <c r="D23" s="103" t="s">
        <v>561</v>
      </c>
      <c r="E23" s="1" t="s">
        <v>562</v>
      </c>
      <c r="F23" s="102" t="s">
        <v>486</v>
      </c>
      <c r="G23" s="103" t="s">
        <v>561</v>
      </c>
      <c r="H23" s="1" t="s">
        <v>562</v>
      </c>
      <c r="I23" s="102" t="s">
        <v>486</v>
      </c>
      <c r="J23" s="103" t="s">
        <v>561</v>
      </c>
      <c r="K23" s="1" t="s">
        <v>562</v>
      </c>
      <c r="L23" s="102" t="s">
        <v>486</v>
      </c>
      <c r="M23" s="103" t="s">
        <v>561</v>
      </c>
      <c r="N23" s="1" t="s">
        <v>562</v>
      </c>
      <c r="O23" s="102" t="s">
        <v>486</v>
      </c>
      <c r="P23" s="103" t="s">
        <v>561</v>
      </c>
      <c r="Q23" s="1" t="s">
        <v>562</v>
      </c>
      <c r="R23" s="102" t="s">
        <v>486</v>
      </c>
      <c r="S23" s="103" t="s">
        <v>561</v>
      </c>
      <c r="T23" s="1" t="s">
        <v>562</v>
      </c>
      <c r="U23" s="102" t="s">
        <v>486</v>
      </c>
      <c r="V23" s="103" t="s">
        <v>561</v>
      </c>
      <c r="W23" s="1" t="s">
        <v>562</v>
      </c>
      <c r="X23" s="102" t="s">
        <v>486</v>
      </c>
      <c r="Y23" s="103" t="s">
        <v>561</v>
      </c>
      <c r="Z23" s="1" t="s">
        <v>562</v>
      </c>
      <c r="AA23" s="102" t="s">
        <v>486</v>
      </c>
      <c r="AB23" s="103" t="s">
        <v>561</v>
      </c>
      <c r="AC23" s="1" t="s">
        <v>562</v>
      </c>
      <c r="AD23" s="102" t="s">
        <v>486</v>
      </c>
      <c r="AE23" s="103" t="s">
        <v>561</v>
      </c>
      <c r="AF23" s="1" t="s">
        <v>562</v>
      </c>
      <c r="AG23" s="102" t="s">
        <v>486</v>
      </c>
    </row>
    <row r="24" spans="1:33" ht="26.25" customHeight="1">
      <c r="B24" s="1543" t="s">
        <v>563</v>
      </c>
      <c r="C24" s="1544"/>
      <c r="D24" s="147">
        <v>128</v>
      </c>
      <c r="E24" s="145">
        <v>69</v>
      </c>
      <c r="F24" s="146">
        <v>197</v>
      </c>
      <c r="G24" s="147">
        <v>123</v>
      </c>
      <c r="H24" s="145">
        <v>60</v>
      </c>
      <c r="I24" s="146">
        <v>183</v>
      </c>
      <c r="J24" s="147">
        <v>115</v>
      </c>
      <c r="K24" s="145">
        <v>60</v>
      </c>
      <c r="L24" s="146">
        <v>175</v>
      </c>
      <c r="M24" s="147">
        <v>119</v>
      </c>
      <c r="N24" s="145">
        <v>63</v>
      </c>
      <c r="O24" s="146">
        <v>182</v>
      </c>
      <c r="P24" s="147">
        <v>126</v>
      </c>
      <c r="Q24" s="145">
        <v>63</v>
      </c>
      <c r="R24" s="146">
        <v>189</v>
      </c>
      <c r="S24" s="147">
        <v>109</v>
      </c>
      <c r="T24" s="145">
        <v>49</v>
      </c>
      <c r="U24" s="146">
        <v>158</v>
      </c>
      <c r="V24" s="147">
        <v>98</v>
      </c>
      <c r="W24" s="145">
        <v>41</v>
      </c>
      <c r="X24" s="146">
        <v>139</v>
      </c>
      <c r="Y24" s="147">
        <v>93</v>
      </c>
      <c r="Z24" s="145">
        <v>42</v>
      </c>
      <c r="AA24" s="146">
        <v>135</v>
      </c>
      <c r="AB24" s="147">
        <v>90</v>
      </c>
      <c r="AC24" s="145">
        <v>37</v>
      </c>
      <c r="AD24" s="146">
        <v>127</v>
      </c>
      <c r="AE24" s="147">
        <v>91</v>
      </c>
      <c r="AF24" s="145">
        <v>32</v>
      </c>
      <c r="AG24" s="146">
        <v>123</v>
      </c>
    </row>
    <row r="25" spans="1:33" ht="26.25" customHeight="1" thickBot="1">
      <c r="B25" s="1545" t="s">
        <v>564</v>
      </c>
      <c r="C25" s="1546"/>
      <c r="D25" s="153">
        <v>199</v>
      </c>
      <c r="E25" s="151">
        <v>159</v>
      </c>
      <c r="F25" s="152">
        <v>358</v>
      </c>
      <c r="G25" s="153">
        <v>205</v>
      </c>
      <c r="H25" s="151">
        <v>128</v>
      </c>
      <c r="I25" s="152">
        <v>333</v>
      </c>
      <c r="J25" s="153">
        <v>206</v>
      </c>
      <c r="K25" s="151">
        <v>132</v>
      </c>
      <c r="L25" s="152">
        <v>338</v>
      </c>
      <c r="M25" s="153">
        <v>215</v>
      </c>
      <c r="N25" s="151">
        <v>137</v>
      </c>
      <c r="O25" s="152">
        <v>352</v>
      </c>
      <c r="P25" s="153">
        <v>234</v>
      </c>
      <c r="Q25" s="151">
        <v>146</v>
      </c>
      <c r="R25" s="152">
        <v>380</v>
      </c>
      <c r="S25" s="153">
        <v>245</v>
      </c>
      <c r="T25" s="151">
        <v>135</v>
      </c>
      <c r="U25" s="152">
        <v>380</v>
      </c>
      <c r="V25" s="153">
        <v>231</v>
      </c>
      <c r="W25" s="151">
        <v>120</v>
      </c>
      <c r="X25" s="152">
        <v>351</v>
      </c>
      <c r="Y25" s="153">
        <v>227</v>
      </c>
      <c r="Z25" s="151">
        <v>113</v>
      </c>
      <c r="AA25" s="152">
        <v>340</v>
      </c>
      <c r="AB25" s="153">
        <v>233</v>
      </c>
      <c r="AC25" s="151">
        <v>102</v>
      </c>
      <c r="AD25" s="152">
        <v>335</v>
      </c>
      <c r="AE25" s="153">
        <v>226</v>
      </c>
      <c r="AF25" s="151">
        <v>97</v>
      </c>
      <c r="AG25" s="152">
        <v>323</v>
      </c>
    </row>
    <row r="26" spans="1:33" ht="26.25" customHeight="1" thickTop="1">
      <c r="B26" s="1535" t="s">
        <v>565</v>
      </c>
      <c r="C26" s="1559"/>
      <c r="D26" s="156">
        <v>327</v>
      </c>
      <c r="E26" s="154">
        <v>228</v>
      </c>
      <c r="F26" s="155">
        <v>555</v>
      </c>
      <c r="G26" s="156">
        <v>328</v>
      </c>
      <c r="H26" s="154">
        <v>188</v>
      </c>
      <c r="I26" s="155">
        <v>516</v>
      </c>
      <c r="J26" s="156">
        <v>321</v>
      </c>
      <c r="K26" s="154">
        <v>192</v>
      </c>
      <c r="L26" s="155">
        <v>513</v>
      </c>
      <c r="M26" s="156">
        <v>334</v>
      </c>
      <c r="N26" s="154">
        <v>200</v>
      </c>
      <c r="O26" s="155">
        <v>534</v>
      </c>
      <c r="P26" s="156">
        <v>360</v>
      </c>
      <c r="Q26" s="154">
        <v>209</v>
      </c>
      <c r="R26" s="155">
        <v>569</v>
      </c>
      <c r="S26" s="156">
        <v>354</v>
      </c>
      <c r="T26" s="154">
        <v>184</v>
      </c>
      <c r="U26" s="155">
        <v>538</v>
      </c>
      <c r="V26" s="156">
        <v>329</v>
      </c>
      <c r="W26" s="154">
        <v>161</v>
      </c>
      <c r="X26" s="155">
        <v>490</v>
      </c>
      <c r="Y26" s="156">
        <v>320</v>
      </c>
      <c r="Z26" s="154">
        <v>155</v>
      </c>
      <c r="AA26" s="155">
        <v>475</v>
      </c>
      <c r="AB26" s="156">
        <v>323</v>
      </c>
      <c r="AC26" s="154">
        <v>139</v>
      </c>
      <c r="AD26" s="155">
        <v>462</v>
      </c>
      <c r="AE26" s="156">
        <v>317</v>
      </c>
      <c r="AF26" s="154">
        <v>129</v>
      </c>
      <c r="AG26" s="155">
        <v>446</v>
      </c>
    </row>
    <row r="27" spans="1:33" ht="21" customHeight="1">
      <c r="C27" s="104"/>
    </row>
    <row r="28" spans="1:33" ht="21" customHeight="1">
      <c r="A28" s="95" t="s">
        <v>578</v>
      </c>
      <c r="B28" s="95"/>
      <c r="C28" s="95"/>
    </row>
    <row r="29" spans="1:33" ht="21" customHeight="1">
      <c r="A29" s="95"/>
      <c r="B29" s="95"/>
      <c r="C29" s="95"/>
    </row>
    <row r="30" spans="1:33" ht="21" customHeight="1">
      <c r="B30" s="614"/>
      <c r="C30" s="614"/>
      <c r="D30" s="614"/>
      <c r="E30" s="614"/>
      <c r="F30" s="614"/>
      <c r="H30" s="614"/>
      <c r="P30" s="679" t="s">
        <v>588</v>
      </c>
      <c r="W30" s="679" t="s">
        <v>588</v>
      </c>
    </row>
    <row r="31" spans="1:33" ht="21" customHeight="1">
      <c r="B31" s="1565" t="s">
        <v>589</v>
      </c>
      <c r="C31" s="1566"/>
      <c r="D31" s="1566"/>
      <c r="E31" s="1570" t="s">
        <v>592</v>
      </c>
      <c r="F31" s="1571"/>
      <c r="G31" s="1572"/>
      <c r="H31" s="1577" t="s">
        <v>593</v>
      </c>
      <c r="I31" s="1547"/>
      <c r="J31" s="1547"/>
      <c r="K31" s="1577" t="s">
        <v>516</v>
      </c>
      <c r="L31" s="1547"/>
      <c r="M31" s="1547"/>
      <c r="N31" s="1577" t="s">
        <v>594</v>
      </c>
      <c r="O31" s="1547"/>
      <c r="P31" s="1547"/>
      <c r="R31" s="1565" t="s">
        <v>589</v>
      </c>
      <c r="S31" s="1566"/>
      <c r="T31" s="1566"/>
      <c r="U31" s="1570" t="s">
        <v>703</v>
      </c>
      <c r="V31" s="1571"/>
      <c r="W31" s="1572"/>
    </row>
    <row r="32" spans="1:33" ht="21" customHeight="1">
      <c r="B32" s="1567"/>
      <c r="C32" s="1563"/>
      <c r="D32" s="1563"/>
      <c r="E32" s="1573"/>
      <c r="F32" s="1574"/>
      <c r="G32" s="1575"/>
      <c r="H32" s="1548"/>
      <c r="I32" s="1548"/>
      <c r="J32" s="1548"/>
      <c r="K32" s="1548"/>
      <c r="L32" s="1548"/>
      <c r="M32" s="1548"/>
      <c r="N32" s="1548"/>
      <c r="O32" s="1548"/>
      <c r="P32" s="1548"/>
      <c r="R32" s="1567"/>
      <c r="S32" s="1563"/>
      <c r="T32" s="1563"/>
      <c r="U32" s="1573"/>
      <c r="V32" s="1574"/>
      <c r="W32" s="1575"/>
    </row>
    <row r="33" spans="2:39" ht="21" customHeight="1">
      <c r="B33" s="1568"/>
      <c r="C33" s="1569"/>
      <c r="D33" s="1569"/>
      <c r="E33" s="642" t="s">
        <v>579</v>
      </c>
      <c r="F33" s="3" t="s">
        <v>580</v>
      </c>
      <c r="G33" s="643" t="s">
        <v>486</v>
      </c>
      <c r="H33" s="642" t="s">
        <v>579</v>
      </c>
      <c r="I33" s="3" t="s">
        <v>580</v>
      </c>
      <c r="J33" s="643" t="s">
        <v>486</v>
      </c>
      <c r="K33" s="642" t="s">
        <v>579</v>
      </c>
      <c r="L33" s="3" t="s">
        <v>580</v>
      </c>
      <c r="M33" s="643" t="s">
        <v>486</v>
      </c>
      <c r="N33" s="642" t="s">
        <v>579</v>
      </c>
      <c r="O33" s="3" t="s">
        <v>580</v>
      </c>
      <c r="P33" s="643" t="s">
        <v>486</v>
      </c>
      <c r="R33" s="1568"/>
      <c r="S33" s="1569"/>
      <c r="T33" s="1569"/>
      <c r="U33" s="642" t="s">
        <v>579</v>
      </c>
      <c r="V33" s="3" t="s">
        <v>580</v>
      </c>
      <c r="W33" s="643" t="s">
        <v>486</v>
      </c>
    </row>
    <row r="34" spans="2:39" ht="21" customHeight="1">
      <c r="B34" s="1543" t="s">
        <v>518</v>
      </c>
      <c r="C34" s="1564"/>
      <c r="D34" s="1576"/>
      <c r="E34" s="644">
        <v>13</v>
      </c>
      <c r="F34" s="658">
        <v>9</v>
      </c>
      <c r="G34" s="659">
        <v>22</v>
      </c>
      <c r="H34" s="644">
        <v>17</v>
      </c>
      <c r="I34" s="658">
        <v>4</v>
      </c>
      <c r="J34" s="659">
        <v>21</v>
      </c>
      <c r="K34" s="644">
        <v>18</v>
      </c>
      <c r="L34" s="658">
        <v>5</v>
      </c>
      <c r="M34" s="659">
        <v>23</v>
      </c>
      <c r="N34" s="644">
        <v>20</v>
      </c>
      <c r="O34" s="658">
        <v>6</v>
      </c>
      <c r="P34" s="659">
        <f>N34+O34</f>
        <v>26</v>
      </c>
      <c r="R34" s="1543" t="s">
        <v>518</v>
      </c>
      <c r="S34" s="1564"/>
      <c r="T34" s="1576"/>
      <c r="U34" s="644">
        <v>15</v>
      </c>
      <c r="V34" s="658">
        <v>10</v>
      </c>
      <c r="W34" s="659">
        <v>25</v>
      </c>
    </row>
    <row r="35" spans="2:39" ht="21" customHeight="1">
      <c r="B35" s="1538" t="s">
        <v>519</v>
      </c>
      <c r="C35" s="1539"/>
      <c r="D35" s="1550"/>
      <c r="E35" s="647">
        <v>30</v>
      </c>
      <c r="F35" s="660">
        <v>7</v>
      </c>
      <c r="G35" s="659">
        <v>37</v>
      </c>
      <c r="H35" s="647">
        <v>29</v>
      </c>
      <c r="I35" s="660">
        <v>10</v>
      </c>
      <c r="J35" s="659">
        <v>39</v>
      </c>
      <c r="K35" s="647">
        <v>30</v>
      </c>
      <c r="L35" s="660">
        <v>7</v>
      </c>
      <c r="M35" s="659">
        <v>37</v>
      </c>
      <c r="N35" s="647">
        <v>27</v>
      </c>
      <c r="O35" s="660">
        <v>8</v>
      </c>
      <c r="P35" s="659">
        <f t="shared" ref="P35:P40" si="2">N35+O35</f>
        <v>35</v>
      </c>
      <c r="R35" s="1538" t="s">
        <v>704</v>
      </c>
      <c r="S35" s="1539"/>
      <c r="T35" s="1550"/>
      <c r="U35" s="647">
        <v>31</v>
      </c>
      <c r="V35" s="660">
        <v>7</v>
      </c>
      <c r="W35" s="659">
        <v>38</v>
      </c>
    </row>
    <row r="36" spans="2:39" ht="21" customHeight="1">
      <c r="B36" s="1538" t="s">
        <v>521</v>
      </c>
      <c r="C36" s="1539"/>
      <c r="D36" s="1550"/>
      <c r="E36" s="647">
        <v>38</v>
      </c>
      <c r="F36" s="660">
        <v>6</v>
      </c>
      <c r="G36" s="659">
        <v>44</v>
      </c>
      <c r="H36" s="647">
        <v>33</v>
      </c>
      <c r="I36" s="660">
        <v>11</v>
      </c>
      <c r="J36" s="659">
        <v>44</v>
      </c>
      <c r="K36" s="647">
        <v>34</v>
      </c>
      <c r="L36" s="660">
        <v>7</v>
      </c>
      <c r="M36" s="659">
        <v>41</v>
      </c>
      <c r="N36" s="647">
        <v>35</v>
      </c>
      <c r="O36" s="660">
        <v>10</v>
      </c>
      <c r="P36" s="659">
        <f t="shared" si="2"/>
        <v>45</v>
      </c>
      <c r="R36" s="1538" t="s">
        <v>705</v>
      </c>
      <c r="S36" s="1539"/>
      <c r="T36" s="1550"/>
      <c r="U36" s="647">
        <v>24</v>
      </c>
      <c r="V36" s="660">
        <v>10</v>
      </c>
      <c r="W36" s="659">
        <v>34</v>
      </c>
    </row>
    <row r="37" spans="2:39" ht="21" customHeight="1">
      <c r="B37" s="1538" t="s">
        <v>523</v>
      </c>
      <c r="C37" s="1539"/>
      <c r="D37" s="1550"/>
      <c r="E37" s="647">
        <v>10</v>
      </c>
      <c r="F37" s="660">
        <v>7</v>
      </c>
      <c r="G37" s="659">
        <v>17</v>
      </c>
      <c r="H37" s="647">
        <v>12</v>
      </c>
      <c r="I37" s="660">
        <v>5</v>
      </c>
      <c r="J37" s="659">
        <v>17</v>
      </c>
      <c r="K37" s="647">
        <v>12</v>
      </c>
      <c r="L37" s="660">
        <v>4</v>
      </c>
      <c r="M37" s="659">
        <v>16</v>
      </c>
      <c r="N37" s="647">
        <v>13</v>
      </c>
      <c r="O37" s="660">
        <v>6</v>
      </c>
      <c r="P37" s="659">
        <f t="shared" si="2"/>
        <v>19</v>
      </c>
      <c r="R37" s="1538" t="s">
        <v>523</v>
      </c>
      <c r="S37" s="1539"/>
      <c r="T37" s="1550"/>
      <c r="U37" s="647">
        <v>11</v>
      </c>
      <c r="V37" s="660">
        <v>5</v>
      </c>
      <c r="W37" s="659">
        <v>16</v>
      </c>
    </row>
    <row r="38" spans="2:39" ht="21" customHeight="1">
      <c r="B38" s="1538" t="s">
        <v>483</v>
      </c>
      <c r="C38" s="1539"/>
      <c r="D38" s="1550"/>
      <c r="E38" s="647">
        <v>10</v>
      </c>
      <c r="F38" s="660">
        <v>0</v>
      </c>
      <c r="G38" s="659">
        <v>10</v>
      </c>
      <c r="H38" s="647">
        <v>9</v>
      </c>
      <c r="I38" s="660">
        <v>0</v>
      </c>
      <c r="J38" s="659">
        <v>9</v>
      </c>
      <c r="K38" s="647">
        <v>6</v>
      </c>
      <c r="L38" s="660">
        <v>1</v>
      </c>
      <c r="M38" s="659">
        <v>7</v>
      </c>
      <c r="N38" s="647">
        <v>7</v>
      </c>
      <c r="O38" s="660">
        <v>0</v>
      </c>
      <c r="P38" s="659">
        <f t="shared" si="2"/>
        <v>7</v>
      </c>
      <c r="R38" s="1538" t="s">
        <v>483</v>
      </c>
      <c r="S38" s="1539"/>
      <c r="T38" s="1550"/>
      <c r="U38" s="647">
        <v>7</v>
      </c>
      <c r="V38" s="660">
        <v>0</v>
      </c>
      <c r="W38" s="659">
        <v>7</v>
      </c>
    </row>
    <row r="39" spans="2:39" ht="21" customHeight="1">
      <c r="B39" s="1538" t="s">
        <v>525</v>
      </c>
      <c r="C39" s="1539"/>
      <c r="D39" s="1550"/>
      <c r="E39" s="647">
        <v>18</v>
      </c>
      <c r="F39" s="660">
        <v>8</v>
      </c>
      <c r="G39" s="659">
        <v>26</v>
      </c>
      <c r="H39" s="647">
        <v>18</v>
      </c>
      <c r="I39" s="660">
        <v>6</v>
      </c>
      <c r="J39" s="659">
        <v>24</v>
      </c>
      <c r="K39" s="647">
        <v>17</v>
      </c>
      <c r="L39" s="660">
        <v>5</v>
      </c>
      <c r="M39" s="659">
        <v>22</v>
      </c>
      <c r="N39" s="647">
        <v>17</v>
      </c>
      <c r="O39" s="660">
        <v>6</v>
      </c>
      <c r="P39" s="659">
        <f t="shared" si="2"/>
        <v>23</v>
      </c>
      <c r="R39" s="1538" t="s">
        <v>525</v>
      </c>
      <c r="S39" s="1539"/>
      <c r="T39" s="1550"/>
      <c r="U39" s="647">
        <v>17</v>
      </c>
      <c r="V39" s="660">
        <v>5</v>
      </c>
      <c r="W39" s="659">
        <v>22</v>
      </c>
    </row>
    <row r="40" spans="2:39" ht="25.15" customHeight="1">
      <c r="B40" s="1578" t="s">
        <v>527</v>
      </c>
      <c r="C40" s="1579"/>
      <c r="D40" s="1580"/>
      <c r="E40" s="647">
        <v>14</v>
      </c>
      <c r="F40" s="660">
        <v>10</v>
      </c>
      <c r="G40" s="659">
        <v>24</v>
      </c>
      <c r="H40" s="647">
        <v>16</v>
      </c>
      <c r="I40" s="660">
        <v>10</v>
      </c>
      <c r="J40" s="659">
        <v>26</v>
      </c>
      <c r="K40" s="647">
        <v>18</v>
      </c>
      <c r="L40" s="660">
        <v>11</v>
      </c>
      <c r="M40" s="659">
        <v>29</v>
      </c>
      <c r="N40" s="647">
        <v>23</v>
      </c>
      <c r="O40" s="660">
        <v>14</v>
      </c>
      <c r="P40" s="659">
        <f t="shared" si="2"/>
        <v>37</v>
      </c>
      <c r="R40" s="1578" t="s">
        <v>527</v>
      </c>
      <c r="S40" s="1579"/>
      <c r="T40" s="1580"/>
      <c r="U40" s="647">
        <v>29</v>
      </c>
      <c r="V40" s="660">
        <v>12</v>
      </c>
      <c r="W40" s="659">
        <v>41</v>
      </c>
    </row>
    <row r="41" spans="2:39" ht="21" customHeight="1" thickBot="1">
      <c r="B41" s="1540" t="s">
        <v>595</v>
      </c>
      <c r="C41" s="1541"/>
      <c r="D41" s="1541"/>
      <c r="E41" s="650">
        <v>32</v>
      </c>
      <c r="F41" s="661">
        <v>11</v>
      </c>
      <c r="G41" s="662">
        <v>43</v>
      </c>
      <c r="H41" s="650">
        <v>33</v>
      </c>
      <c r="I41" s="661">
        <v>5</v>
      </c>
      <c r="J41" s="662">
        <v>38</v>
      </c>
      <c r="K41" s="650">
        <v>31</v>
      </c>
      <c r="L41" s="661">
        <v>7</v>
      </c>
      <c r="M41" s="662">
        <v>38</v>
      </c>
      <c r="N41" s="1194">
        <v>27</v>
      </c>
      <c r="O41" s="1195">
        <v>6</v>
      </c>
      <c r="P41" s="1196">
        <f>N41+O41</f>
        <v>33</v>
      </c>
      <c r="R41" s="1540" t="s">
        <v>595</v>
      </c>
      <c r="S41" s="1541"/>
      <c r="T41" s="1541"/>
      <c r="U41" s="650">
        <v>26</v>
      </c>
      <c r="V41" s="661">
        <v>7</v>
      </c>
      <c r="W41" s="662">
        <v>33</v>
      </c>
    </row>
    <row r="42" spans="2:39" ht="21" customHeight="1" thickTop="1">
      <c r="B42" s="1535" t="s">
        <v>486</v>
      </c>
      <c r="C42" s="1536"/>
      <c r="D42" s="1537"/>
      <c r="E42" s="663">
        <v>165</v>
      </c>
      <c r="F42" s="664">
        <v>58</v>
      </c>
      <c r="G42" s="665">
        <v>223</v>
      </c>
      <c r="H42" s="1033">
        <v>167</v>
      </c>
      <c r="I42" s="664">
        <v>51</v>
      </c>
      <c r="J42" s="665">
        <v>218</v>
      </c>
      <c r="K42" s="1033">
        <v>166</v>
      </c>
      <c r="L42" s="664">
        <v>47</v>
      </c>
      <c r="M42" s="665">
        <v>213</v>
      </c>
      <c r="N42" s="1197">
        <v>169</v>
      </c>
      <c r="O42" s="154">
        <v>56</v>
      </c>
      <c r="P42" s="1198">
        <f>N42+O42</f>
        <v>225</v>
      </c>
      <c r="R42" s="1535" t="s">
        <v>486</v>
      </c>
      <c r="S42" s="1536"/>
      <c r="T42" s="1537"/>
      <c r="U42" s="663">
        <v>160</v>
      </c>
      <c r="V42" s="664">
        <v>56</v>
      </c>
      <c r="W42" s="665">
        <v>216</v>
      </c>
    </row>
    <row r="43" spans="2:39" ht="21" customHeight="1">
      <c r="B43" s="1551"/>
      <c r="C43" s="1552"/>
      <c r="D43" s="1552"/>
      <c r="E43" s="1552"/>
      <c r="F43" s="1552"/>
      <c r="G43" s="1552"/>
      <c r="H43" s="1552"/>
      <c r="I43" s="1552"/>
      <c r="J43" s="1552"/>
    </row>
    <row r="44" spans="2:39" ht="21" customHeight="1">
      <c r="B44" s="1553"/>
      <c r="C44" s="1553"/>
      <c r="D44" s="1553"/>
      <c r="E44" s="1553"/>
      <c r="F44" s="1553"/>
      <c r="G44" s="1553"/>
      <c r="H44" s="1553"/>
      <c r="I44" s="1553"/>
      <c r="J44" s="1553"/>
      <c r="L44" s="1098"/>
    </row>
    <row r="45" spans="2:39" ht="21" customHeight="1">
      <c r="D45" s="106"/>
      <c r="J45" s="101"/>
      <c r="N45" s="9"/>
      <c r="O45" s="9"/>
      <c r="P45" s="686" t="s">
        <v>587</v>
      </c>
      <c r="R45" s="614"/>
      <c r="S45" s="614"/>
      <c r="T45" s="614"/>
      <c r="U45" s="614"/>
      <c r="V45" s="614"/>
      <c r="W45" s="9"/>
      <c r="X45" s="614"/>
      <c r="Y45" s="9"/>
      <c r="Z45" s="9"/>
      <c r="AA45" s="9"/>
      <c r="AB45" s="9"/>
      <c r="AC45" s="9"/>
      <c r="AD45" s="9"/>
      <c r="AE45" s="9"/>
      <c r="AF45" s="679"/>
      <c r="AG45" s="9"/>
      <c r="AH45" s="9"/>
      <c r="AI45" s="9"/>
      <c r="AJ45" s="9"/>
      <c r="AK45" s="9"/>
      <c r="AL45" s="9"/>
      <c r="AM45" s="679"/>
    </row>
    <row r="46" spans="2:39" ht="21" customHeight="1">
      <c r="B46" s="1565" t="s">
        <v>589</v>
      </c>
      <c r="C46" s="1566"/>
      <c r="D46" s="1566"/>
      <c r="E46" s="1547" t="s">
        <v>554</v>
      </c>
      <c r="F46" s="1547"/>
      <c r="G46" s="1547"/>
      <c r="H46" s="1547" t="s">
        <v>555</v>
      </c>
      <c r="I46" s="1547"/>
      <c r="J46" s="1547"/>
      <c r="K46" s="1547" t="s">
        <v>590</v>
      </c>
      <c r="L46" s="1547"/>
      <c r="M46" s="1547"/>
      <c r="N46" s="1547" t="s">
        <v>591</v>
      </c>
      <c r="O46" s="1547"/>
      <c r="P46" s="1547"/>
      <c r="Q46" s="106"/>
      <c r="R46" s="1563"/>
      <c r="S46" s="1563"/>
      <c r="T46" s="1563"/>
      <c r="U46" s="1560"/>
      <c r="V46" s="1560"/>
      <c r="W46" s="1560"/>
      <c r="X46" s="1560"/>
      <c r="Y46" s="1542"/>
      <c r="Z46" s="1542"/>
      <c r="AA46" s="1560"/>
      <c r="AB46" s="1542"/>
      <c r="AC46" s="1542"/>
      <c r="AD46" s="1560"/>
      <c r="AE46" s="1542"/>
      <c r="AF46" s="1542"/>
      <c r="AG46" s="9"/>
      <c r="AH46" s="1563"/>
      <c r="AI46" s="1563"/>
      <c r="AJ46" s="1563"/>
      <c r="AK46" s="1560"/>
      <c r="AL46" s="1560"/>
      <c r="AM46" s="1560"/>
    </row>
    <row r="47" spans="2:39" ht="21" customHeight="1">
      <c r="B47" s="1567"/>
      <c r="C47" s="1563"/>
      <c r="D47" s="1563"/>
      <c r="E47" s="1548"/>
      <c r="F47" s="1548"/>
      <c r="G47" s="1548"/>
      <c r="H47" s="1548"/>
      <c r="I47" s="1548"/>
      <c r="J47" s="1548"/>
      <c r="K47" s="1548"/>
      <c r="L47" s="1548"/>
      <c r="M47" s="1548"/>
      <c r="N47" s="1548"/>
      <c r="O47" s="1548"/>
      <c r="P47" s="1548"/>
      <c r="Q47" s="106"/>
      <c r="R47" s="1563"/>
      <c r="S47" s="1563"/>
      <c r="T47" s="1563"/>
      <c r="U47" s="1560"/>
      <c r="V47" s="1560"/>
      <c r="W47" s="1560"/>
      <c r="X47" s="1542"/>
      <c r="Y47" s="1542"/>
      <c r="Z47" s="1542"/>
      <c r="AA47" s="1542"/>
      <c r="AB47" s="1542"/>
      <c r="AC47" s="1542"/>
      <c r="AD47" s="1542"/>
      <c r="AE47" s="1542"/>
      <c r="AF47" s="1542"/>
      <c r="AG47" s="9"/>
      <c r="AH47" s="1563"/>
      <c r="AI47" s="1563"/>
      <c r="AJ47" s="1563"/>
      <c r="AK47" s="1560"/>
      <c r="AL47" s="1560"/>
      <c r="AM47" s="1560"/>
    </row>
    <row r="48" spans="2:39" ht="21" customHeight="1">
      <c r="B48" s="1568"/>
      <c r="C48" s="1569"/>
      <c r="D48" s="1569"/>
      <c r="E48" s="642" t="s">
        <v>579</v>
      </c>
      <c r="F48" s="3" t="s">
        <v>580</v>
      </c>
      <c r="G48" s="643" t="s">
        <v>486</v>
      </c>
      <c r="H48" s="642" t="s">
        <v>579</v>
      </c>
      <c r="I48" s="3" t="s">
        <v>580</v>
      </c>
      <c r="J48" s="643" t="s">
        <v>486</v>
      </c>
      <c r="K48" s="642" t="s">
        <v>579</v>
      </c>
      <c r="L48" s="3" t="s">
        <v>580</v>
      </c>
      <c r="M48" s="643" t="s">
        <v>486</v>
      </c>
      <c r="N48" s="642" t="s">
        <v>579</v>
      </c>
      <c r="O48" s="3" t="s">
        <v>580</v>
      </c>
      <c r="P48" s="643" t="s">
        <v>486</v>
      </c>
      <c r="Q48" s="106"/>
      <c r="R48" s="1563"/>
      <c r="S48" s="1563"/>
      <c r="T48" s="1563"/>
      <c r="U48" s="612"/>
      <c r="V48" s="612"/>
      <c r="W48" s="612"/>
      <c r="X48" s="612"/>
      <c r="Y48" s="612"/>
      <c r="Z48" s="612"/>
      <c r="AA48" s="612"/>
      <c r="AB48" s="612"/>
      <c r="AC48" s="612"/>
      <c r="AD48" s="612"/>
      <c r="AE48" s="612"/>
      <c r="AF48" s="612"/>
      <c r="AG48" s="9"/>
      <c r="AH48" s="1563"/>
      <c r="AI48" s="1563"/>
      <c r="AJ48" s="1563"/>
      <c r="AK48" s="612"/>
      <c r="AL48" s="612"/>
      <c r="AM48" s="612"/>
    </row>
    <row r="49" spans="2:39" ht="21" customHeight="1">
      <c r="B49" s="1543" t="s">
        <v>518</v>
      </c>
      <c r="C49" s="1564"/>
      <c r="D49" s="1564"/>
      <c r="E49" s="644">
        <v>17</v>
      </c>
      <c r="F49" s="645">
        <v>4</v>
      </c>
      <c r="G49" s="646">
        <f>SUM(E49:F49)</f>
        <v>21</v>
      </c>
      <c r="H49" s="644">
        <v>15</v>
      </c>
      <c r="I49" s="658">
        <v>9</v>
      </c>
      <c r="J49" s="646">
        <f>SUM(H49:I49)</f>
        <v>24</v>
      </c>
      <c r="K49" s="644">
        <v>15</v>
      </c>
      <c r="L49" s="658">
        <v>8</v>
      </c>
      <c r="M49" s="646">
        <f>SUM(K49:L49)</f>
        <v>23</v>
      </c>
      <c r="N49" s="644">
        <v>14</v>
      </c>
      <c r="O49" s="658">
        <v>11</v>
      </c>
      <c r="P49" s="646">
        <v>25</v>
      </c>
      <c r="R49" s="1549"/>
      <c r="S49" s="1549"/>
      <c r="T49" s="1549"/>
      <c r="U49" s="1283"/>
      <c r="V49" s="1284"/>
      <c r="W49" s="1284"/>
      <c r="X49" s="1283"/>
      <c r="Y49" s="1284"/>
      <c r="Z49" s="1284"/>
      <c r="AA49" s="1283"/>
      <c r="AB49" s="1284"/>
      <c r="AC49" s="1284"/>
      <c r="AD49" s="1283"/>
      <c r="AE49" s="1284"/>
      <c r="AF49" s="1284"/>
      <c r="AG49" s="9"/>
      <c r="AH49" s="1549"/>
      <c r="AI49" s="1549"/>
      <c r="AJ49" s="1549"/>
      <c r="AK49" s="1283"/>
      <c r="AL49" s="1284"/>
      <c r="AM49" s="1284"/>
    </row>
    <row r="50" spans="2:39" ht="21" customHeight="1">
      <c r="B50" s="1538" t="s">
        <v>519</v>
      </c>
      <c r="C50" s="1539"/>
      <c r="D50" s="1539"/>
      <c r="E50" s="647">
        <v>30</v>
      </c>
      <c r="F50" s="648">
        <v>8</v>
      </c>
      <c r="G50" s="649">
        <f t="shared" ref="G50:G59" si="3">SUM(E50:F50)</f>
        <v>38</v>
      </c>
      <c r="H50" s="647">
        <v>29</v>
      </c>
      <c r="I50" s="660">
        <v>9</v>
      </c>
      <c r="J50" s="649">
        <f t="shared" ref="J50:J59" si="4">SUM(H50:I50)</f>
        <v>38</v>
      </c>
      <c r="K50" s="647">
        <v>29</v>
      </c>
      <c r="L50" s="660">
        <v>10</v>
      </c>
      <c r="M50" s="649">
        <f t="shared" ref="M50:M59" si="5">SUM(K50:L50)</f>
        <v>39</v>
      </c>
      <c r="N50" s="647">
        <v>32</v>
      </c>
      <c r="O50" s="660">
        <v>7</v>
      </c>
      <c r="P50" s="649">
        <v>39</v>
      </c>
      <c r="R50" s="1549"/>
      <c r="S50" s="1549"/>
      <c r="T50" s="1549"/>
      <c r="U50" s="1283"/>
      <c r="V50" s="1284"/>
      <c r="W50" s="1284"/>
      <c r="X50" s="1283"/>
      <c r="Y50" s="1284"/>
      <c r="Z50" s="1284"/>
      <c r="AA50" s="1283"/>
      <c r="AB50" s="1284"/>
      <c r="AC50" s="1284"/>
      <c r="AD50" s="1283"/>
      <c r="AE50" s="1284"/>
      <c r="AF50" s="1284"/>
      <c r="AG50" s="9"/>
      <c r="AH50" s="1549"/>
      <c r="AI50" s="1549"/>
      <c r="AJ50" s="1549"/>
      <c r="AK50" s="1283"/>
      <c r="AL50" s="1284"/>
      <c r="AM50" s="1284"/>
    </row>
    <row r="51" spans="2:39" ht="21" customHeight="1">
      <c r="B51" s="1538" t="s">
        <v>520</v>
      </c>
      <c r="C51" s="1539"/>
      <c r="D51" s="1539"/>
      <c r="E51" s="647">
        <v>14</v>
      </c>
      <c r="F51" s="648">
        <v>2</v>
      </c>
      <c r="G51" s="649">
        <f t="shared" si="3"/>
        <v>16</v>
      </c>
      <c r="H51" s="647">
        <v>15</v>
      </c>
      <c r="I51" s="660">
        <v>1</v>
      </c>
      <c r="J51" s="649">
        <f t="shared" si="4"/>
        <v>16</v>
      </c>
      <c r="K51" s="647">
        <v>12</v>
      </c>
      <c r="L51" s="660">
        <v>3</v>
      </c>
      <c r="M51" s="649">
        <f t="shared" si="5"/>
        <v>15</v>
      </c>
      <c r="N51" s="647">
        <v>12</v>
      </c>
      <c r="O51" s="660">
        <v>1</v>
      </c>
      <c r="P51" s="649">
        <v>13</v>
      </c>
      <c r="R51" s="1549"/>
      <c r="S51" s="1549"/>
      <c r="T51" s="1549"/>
      <c r="U51" s="1283"/>
      <c r="V51" s="1284"/>
      <c r="W51" s="1284"/>
      <c r="X51" s="1283"/>
      <c r="Y51" s="1284"/>
      <c r="Z51" s="1284"/>
      <c r="AA51" s="1283"/>
      <c r="AB51" s="1284"/>
      <c r="AC51" s="1284"/>
      <c r="AD51" s="1283"/>
      <c r="AE51" s="1284"/>
      <c r="AF51" s="1284"/>
      <c r="AG51" s="9"/>
      <c r="AH51" s="1549"/>
      <c r="AI51" s="1549"/>
      <c r="AJ51" s="1549"/>
      <c r="AK51" s="1283"/>
      <c r="AL51" s="1284"/>
      <c r="AM51" s="1284"/>
    </row>
    <row r="52" spans="2:39" ht="21" customHeight="1">
      <c r="B52" s="1538" t="s">
        <v>522</v>
      </c>
      <c r="C52" s="1539"/>
      <c r="D52" s="1539"/>
      <c r="E52" s="647">
        <v>28</v>
      </c>
      <c r="F52" s="648">
        <v>22</v>
      </c>
      <c r="G52" s="649">
        <f t="shared" si="3"/>
        <v>50</v>
      </c>
      <c r="H52" s="647">
        <v>30</v>
      </c>
      <c r="I52" s="660">
        <v>16</v>
      </c>
      <c r="J52" s="649">
        <f t="shared" si="4"/>
        <v>46</v>
      </c>
      <c r="K52" s="647">
        <v>30</v>
      </c>
      <c r="L52" s="660">
        <v>6</v>
      </c>
      <c r="M52" s="649">
        <f t="shared" si="5"/>
        <v>36</v>
      </c>
      <c r="N52" s="647">
        <v>32</v>
      </c>
      <c r="O52" s="660">
        <v>6</v>
      </c>
      <c r="P52" s="649">
        <v>38</v>
      </c>
      <c r="R52" s="1549"/>
      <c r="S52" s="1549"/>
      <c r="T52" s="1549"/>
      <c r="U52" s="1283"/>
      <c r="V52" s="1284"/>
      <c r="W52" s="1284"/>
      <c r="X52" s="1283"/>
      <c r="Y52" s="1284"/>
      <c r="Z52" s="1284"/>
      <c r="AA52" s="1283"/>
      <c r="AB52" s="1284"/>
      <c r="AC52" s="1284"/>
      <c r="AD52" s="1283"/>
      <c r="AE52" s="1284"/>
      <c r="AF52" s="1284"/>
      <c r="AG52" s="9"/>
      <c r="AH52" s="1549"/>
      <c r="AI52" s="1549"/>
      <c r="AJ52" s="1549"/>
      <c r="AK52" s="1283"/>
      <c r="AL52" s="1284"/>
      <c r="AM52" s="1284"/>
    </row>
    <row r="53" spans="2:39" ht="21" customHeight="1">
      <c r="B53" s="1538" t="s">
        <v>524</v>
      </c>
      <c r="C53" s="1539"/>
      <c r="D53" s="1539"/>
      <c r="E53" s="647">
        <v>17</v>
      </c>
      <c r="F53" s="648">
        <v>5</v>
      </c>
      <c r="G53" s="649">
        <f t="shared" si="3"/>
        <v>22</v>
      </c>
      <c r="H53" s="647">
        <v>14</v>
      </c>
      <c r="I53" s="660">
        <v>5</v>
      </c>
      <c r="J53" s="649">
        <f t="shared" si="4"/>
        <v>19</v>
      </c>
      <c r="K53" s="647">
        <v>13</v>
      </c>
      <c r="L53" s="660">
        <v>7</v>
      </c>
      <c r="M53" s="649">
        <f t="shared" si="5"/>
        <v>20</v>
      </c>
      <c r="N53" s="647">
        <v>10</v>
      </c>
      <c r="O53" s="660">
        <v>7</v>
      </c>
      <c r="P53" s="649">
        <v>17</v>
      </c>
      <c r="R53" s="1549"/>
      <c r="S53" s="1549"/>
      <c r="T53" s="1549"/>
      <c r="U53" s="1283"/>
      <c r="V53" s="1284"/>
      <c r="W53" s="1284"/>
      <c r="X53" s="1283"/>
      <c r="Y53" s="1284"/>
      <c r="Z53" s="1284"/>
      <c r="AA53" s="1283"/>
      <c r="AB53" s="1284"/>
      <c r="AC53" s="1284"/>
      <c r="AD53" s="1283"/>
      <c r="AE53" s="1284"/>
      <c r="AF53" s="1284"/>
      <c r="AG53" s="9"/>
      <c r="AH53" s="1549"/>
      <c r="AI53" s="1549"/>
      <c r="AJ53" s="1549"/>
      <c r="AK53" s="1283"/>
      <c r="AL53" s="1284"/>
      <c r="AM53" s="1284"/>
    </row>
    <row r="54" spans="2:39" ht="21" customHeight="1">
      <c r="B54" s="1538" t="s">
        <v>483</v>
      </c>
      <c r="C54" s="1539"/>
      <c r="D54" s="1539"/>
      <c r="E54" s="647">
        <v>11</v>
      </c>
      <c r="F54" s="648">
        <v>3</v>
      </c>
      <c r="G54" s="649">
        <f t="shared" si="3"/>
        <v>14</v>
      </c>
      <c r="H54" s="647">
        <v>9</v>
      </c>
      <c r="I54" s="660">
        <v>2</v>
      </c>
      <c r="J54" s="649">
        <f t="shared" si="4"/>
        <v>11</v>
      </c>
      <c r="K54" s="647">
        <v>9</v>
      </c>
      <c r="L54" s="660">
        <v>0</v>
      </c>
      <c r="M54" s="649">
        <f t="shared" si="5"/>
        <v>9</v>
      </c>
      <c r="N54" s="647">
        <v>10</v>
      </c>
      <c r="O54" s="660">
        <v>0</v>
      </c>
      <c r="P54" s="649">
        <v>10</v>
      </c>
      <c r="R54" s="1549"/>
      <c r="S54" s="1549"/>
      <c r="T54" s="1549"/>
      <c r="U54" s="1283"/>
      <c r="V54" s="1284"/>
      <c r="W54" s="1284"/>
      <c r="X54" s="1283"/>
      <c r="Y54" s="1284"/>
      <c r="Z54" s="1284"/>
      <c r="AA54" s="1283"/>
      <c r="AB54" s="1284"/>
      <c r="AC54" s="1284"/>
      <c r="AD54" s="1283"/>
      <c r="AE54" s="1284"/>
      <c r="AF54" s="1284"/>
      <c r="AG54" s="9"/>
      <c r="AH54" s="1549"/>
      <c r="AI54" s="1549"/>
      <c r="AJ54" s="1549"/>
      <c r="AK54" s="1283"/>
      <c r="AL54" s="1284"/>
      <c r="AM54" s="1284"/>
    </row>
    <row r="55" spans="2:39" ht="25.15" customHeight="1">
      <c r="B55" s="1538" t="s">
        <v>526</v>
      </c>
      <c r="C55" s="1539"/>
      <c r="D55" s="1539"/>
      <c r="E55" s="647">
        <v>15</v>
      </c>
      <c r="F55" s="648">
        <v>5</v>
      </c>
      <c r="G55" s="649">
        <f t="shared" si="3"/>
        <v>20</v>
      </c>
      <c r="H55" s="647">
        <v>12</v>
      </c>
      <c r="I55" s="660">
        <v>8</v>
      </c>
      <c r="J55" s="649">
        <f t="shared" si="4"/>
        <v>20</v>
      </c>
      <c r="K55" s="647">
        <v>12</v>
      </c>
      <c r="L55" s="660">
        <v>6</v>
      </c>
      <c r="M55" s="649">
        <f t="shared" si="5"/>
        <v>18</v>
      </c>
      <c r="N55" s="647">
        <v>13</v>
      </c>
      <c r="O55" s="660">
        <v>4</v>
      </c>
      <c r="P55" s="649">
        <v>17</v>
      </c>
      <c r="R55" s="1563"/>
      <c r="S55" s="1563"/>
      <c r="T55" s="1563"/>
      <c r="U55" s="1283"/>
      <c r="V55" s="1284"/>
      <c r="W55" s="1284"/>
      <c r="X55" s="1283"/>
      <c r="Y55" s="1284"/>
      <c r="Z55" s="1284"/>
      <c r="AA55" s="1283"/>
      <c r="AB55" s="1284"/>
      <c r="AC55" s="1284"/>
      <c r="AD55" s="1283"/>
      <c r="AE55" s="1284"/>
      <c r="AF55" s="1284"/>
      <c r="AG55" s="9"/>
      <c r="AH55" s="1563"/>
      <c r="AI55" s="1563"/>
      <c r="AJ55" s="1563"/>
      <c r="AK55" s="1283"/>
      <c r="AL55" s="1284"/>
      <c r="AM55" s="1284"/>
    </row>
    <row r="56" spans="2:39" ht="21" customHeight="1">
      <c r="B56" s="1538" t="s">
        <v>528</v>
      </c>
      <c r="C56" s="1539"/>
      <c r="D56" s="1539"/>
      <c r="E56" s="647">
        <v>28</v>
      </c>
      <c r="F56" s="648">
        <v>8</v>
      </c>
      <c r="G56" s="649">
        <f t="shared" si="3"/>
        <v>36</v>
      </c>
      <c r="H56" s="647">
        <v>26</v>
      </c>
      <c r="I56" s="660">
        <v>10</v>
      </c>
      <c r="J56" s="649">
        <f t="shared" si="4"/>
        <v>36</v>
      </c>
      <c r="K56" s="647">
        <v>24</v>
      </c>
      <c r="L56" s="660">
        <v>9</v>
      </c>
      <c r="M56" s="649">
        <f t="shared" si="5"/>
        <v>33</v>
      </c>
      <c r="N56" s="647">
        <v>18</v>
      </c>
      <c r="O56" s="660">
        <v>13</v>
      </c>
      <c r="P56" s="649">
        <v>31</v>
      </c>
      <c r="R56" s="1549"/>
      <c r="S56" s="1549"/>
      <c r="T56" s="1549"/>
      <c r="U56" s="1283"/>
      <c r="V56" s="1284"/>
      <c r="W56" s="1284"/>
      <c r="X56" s="1283"/>
      <c r="Y56" s="1284"/>
      <c r="Z56" s="1284"/>
      <c r="AA56" s="1283"/>
      <c r="AB56" s="1284"/>
      <c r="AC56" s="1284"/>
      <c r="AD56" s="1283"/>
      <c r="AE56" s="1284"/>
      <c r="AF56" s="1284"/>
      <c r="AG56" s="9"/>
      <c r="AH56" s="1549"/>
      <c r="AI56" s="1549"/>
      <c r="AJ56" s="1549"/>
      <c r="AK56" s="1283"/>
      <c r="AL56" s="1284"/>
      <c r="AM56" s="1284"/>
    </row>
    <row r="57" spans="2:39" ht="21" customHeight="1">
      <c r="B57" s="1538" t="s">
        <v>529</v>
      </c>
      <c r="C57" s="1539"/>
      <c r="D57" s="1539"/>
      <c r="E57" s="647">
        <v>9</v>
      </c>
      <c r="F57" s="648">
        <v>1</v>
      </c>
      <c r="G57" s="649">
        <f t="shared" si="3"/>
        <v>10</v>
      </c>
      <c r="H57" s="647">
        <v>9</v>
      </c>
      <c r="I57" s="660">
        <v>3</v>
      </c>
      <c r="J57" s="649">
        <f t="shared" si="4"/>
        <v>12</v>
      </c>
      <c r="K57" s="647">
        <v>7</v>
      </c>
      <c r="L57" s="660">
        <v>0</v>
      </c>
      <c r="M57" s="649">
        <f t="shared" si="5"/>
        <v>7</v>
      </c>
      <c r="N57" s="647">
        <v>5</v>
      </c>
      <c r="O57" s="660">
        <v>2</v>
      </c>
      <c r="P57" s="649">
        <v>7</v>
      </c>
      <c r="R57" s="1549"/>
      <c r="S57" s="1549"/>
      <c r="T57" s="1549"/>
      <c r="U57" s="614"/>
      <c r="V57" s="614"/>
      <c r="W57" s="667"/>
      <c r="X57" s="614"/>
      <c r="Y57" s="614"/>
      <c r="Z57" s="667"/>
      <c r="AA57" s="614"/>
      <c r="AB57" s="614"/>
      <c r="AC57" s="667"/>
      <c r="AD57" s="614"/>
      <c r="AE57" s="614"/>
      <c r="AF57" s="667"/>
      <c r="AG57" s="9"/>
      <c r="AH57" s="1549"/>
      <c r="AI57" s="1549"/>
      <c r="AJ57" s="1549"/>
      <c r="AK57" s="614"/>
      <c r="AL57" s="614"/>
      <c r="AM57" s="667"/>
    </row>
    <row r="58" spans="2:39" ht="21" customHeight="1" thickBot="1">
      <c r="B58" s="1540" t="s">
        <v>595</v>
      </c>
      <c r="C58" s="1541"/>
      <c r="D58" s="1541"/>
      <c r="E58" s="650">
        <v>22</v>
      </c>
      <c r="F58" s="651">
        <v>4</v>
      </c>
      <c r="G58" s="652">
        <f t="shared" si="3"/>
        <v>26</v>
      </c>
      <c r="H58" s="650">
        <v>25</v>
      </c>
      <c r="I58" s="661">
        <v>1</v>
      </c>
      <c r="J58" s="652">
        <f t="shared" si="4"/>
        <v>26</v>
      </c>
      <c r="K58" s="650">
        <v>24</v>
      </c>
      <c r="L58" s="661">
        <v>4</v>
      </c>
      <c r="M58" s="652">
        <f t="shared" si="5"/>
        <v>28</v>
      </c>
      <c r="N58" s="650">
        <v>18</v>
      </c>
      <c r="O58" s="661">
        <v>8</v>
      </c>
      <c r="P58" s="652">
        <v>26</v>
      </c>
      <c r="R58" s="1561"/>
      <c r="S58" s="1562"/>
      <c r="T58" s="1562"/>
      <c r="U58" s="1562"/>
      <c r="V58" s="1562"/>
      <c r="W58" s="1562"/>
      <c r="X58" s="1562"/>
      <c r="Y58" s="1562"/>
      <c r="Z58" s="1562"/>
      <c r="AA58" s="9"/>
      <c r="AB58" s="9"/>
      <c r="AC58" s="9"/>
      <c r="AD58" s="9"/>
      <c r="AE58" s="9"/>
      <c r="AF58" s="9"/>
      <c r="AG58" s="9"/>
      <c r="AH58" s="9"/>
      <c r="AI58" s="9"/>
      <c r="AJ58" s="9"/>
      <c r="AK58" s="9"/>
      <c r="AL58" s="9"/>
      <c r="AM58" s="9"/>
    </row>
    <row r="59" spans="2:39" ht="21" customHeight="1" thickTop="1">
      <c r="B59" s="1535" t="s">
        <v>486</v>
      </c>
      <c r="C59" s="1536"/>
      <c r="D59" s="1537"/>
      <c r="E59" s="653">
        <f>SUM(E49:E58)</f>
        <v>191</v>
      </c>
      <c r="F59" s="654">
        <f>SUM(F49:F58)</f>
        <v>62</v>
      </c>
      <c r="G59" s="655">
        <f t="shared" si="3"/>
        <v>253</v>
      </c>
      <c r="H59" s="653">
        <f>SUM(H49:H58)</f>
        <v>184</v>
      </c>
      <c r="I59" s="654">
        <f>SUM(I49:I58)</f>
        <v>64</v>
      </c>
      <c r="J59" s="655">
        <f t="shared" si="4"/>
        <v>248</v>
      </c>
      <c r="K59" s="653">
        <f>SUM(K49:K58)</f>
        <v>175</v>
      </c>
      <c r="L59" s="654">
        <f>SUM(L49:L58)</f>
        <v>53</v>
      </c>
      <c r="M59" s="655">
        <f t="shared" si="5"/>
        <v>228</v>
      </c>
      <c r="N59" s="653">
        <v>164</v>
      </c>
      <c r="O59" s="654">
        <v>59</v>
      </c>
      <c r="P59" s="655">
        <v>223</v>
      </c>
      <c r="Q59" s="106"/>
      <c r="R59" s="1562"/>
      <c r="S59" s="1562"/>
      <c r="T59" s="1562"/>
      <c r="U59" s="1562"/>
      <c r="V59" s="1562"/>
      <c r="W59" s="1562"/>
      <c r="X59" s="1562"/>
      <c r="Y59" s="1562"/>
      <c r="Z59" s="1562"/>
      <c r="AA59" s="9"/>
      <c r="AB59" s="1285"/>
      <c r="AC59" s="9"/>
      <c r="AD59" s="9"/>
      <c r="AE59" s="9"/>
      <c r="AF59" s="9"/>
      <c r="AG59" s="9"/>
      <c r="AH59" s="9"/>
      <c r="AI59" s="9"/>
      <c r="AJ59" s="9"/>
      <c r="AK59" s="9"/>
      <c r="AL59" s="9"/>
      <c r="AM59" s="9"/>
    </row>
    <row r="60" spans="2:39" ht="41.25" customHeight="1">
      <c r="D60" s="656" t="s">
        <v>596</v>
      </c>
      <c r="E60" s="657" t="s">
        <v>597</v>
      </c>
      <c r="H60" s="657" t="s">
        <v>585</v>
      </c>
      <c r="K60" s="657" t="s">
        <v>586</v>
      </c>
      <c r="N60" s="657" t="s">
        <v>585</v>
      </c>
      <c r="R60" s="1562"/>
      <c r="S60" s="1562"/>
      <c r="T60" s="1562"/>
      <c r="U60" s="1562"/>
      <c r="V60" s="1562"/>
      <c r="W60" s="1562"/>
      <c r="X60" s="1562"/>
      <c r="Y60" s="1562"/>
      <c r="Z60" s="1562"/>
      <c r="AA60" s="9"/>
      <c r="AB60" s="9"/>
      <c r="AC60" s="9"/>
      <c r="AD60" s="9"/>
      <c r="AE60" s="9"/>
      <c r="AF60" s="9"/>
      <c r="AG60" s="9"/>
      <c r="AH60" s="9"/>
      <c r="AI60" s="9"/>
      <c r="AJ60" s="9"/>
      <c r="AK60" s="9"/>
      <c r="AL60" s="9"/>
      <c r="AM60" s="9"/>
    </row>
    <row r="61" spans="2:39">
      <c r="I61" s="101"/>
      <c r="L61" s="101"/>
      <c r="O61" s="101"/>
      <c r="R61" s="101" t="s">
        <v>548</v>
      </c>
      <c r="S61" s="9"/>
      <c r="T61" s="9"/>
      <c r="U61" s="636"/>
      <c r="V61" s="9"/>
      <c r="W61" s="9"/>
      <c r="X61" s="101"/>
      <c r="AA61" s="101"/>
      <c r="AD61" s="101"/>
      <c r="AG61" s="101"/>
    </row>
    <row r="62" spans="2:39" ht="18.75" customHeight="1">
      <c r="B62" s="1554"/>
      <c r="C62" s="1555"/>
      <c r="D62" s="1529" t="s">
        <v>549</v>
      </c>
      <c r="E62" s="1530"/>
      <c r="F62" s="1531"/>
      <c r="G62" s="1529" t="s">
        <v>550</v>
      </c>
      <c r="H62" s="1530"/>
      <c r="I62" s="1531"/>
      <c r="J62" s="1529" t="s">
        <v>551</v>
      </c>
      <c r="K62" s="1530"/>
      <c r="L62" s="1531"/>
      <c r="M62" s="1529" t="s">
        <v>552</v>
      </c>
      <c r="N62" s="1530"/>
      <c r="O62" s="1531"/>
      <c r="P62" s="1529" t="s">
        <v>553</v>
      </c>
      <c r="Q62" s="1530"/>
      <c r="R62" s="1531"/>
      <c r="S62" s="1219"/>
      <c r="T62" s="1219"/>
      <c r="U62" s="1542"/>
      <c r="V62" s="1542"/>
      <c r="W62" s="1542"/>
    </row>
    <row r="63" spans="2:39" ht="18" customHeight="1">
      <c r="B63" s="1556"/>
      <c r="C63" s="1546"/>
      <c r="D63" s="1532"/>
      <c r="E63" s="1533"/>
      <c r="F63" s="1534"/>
      <c r="G63" s="1532"/>
      <c r="H63" s="1533"/>
      <c r="I63" s="1534"/>
      <c r="J63" s="1532"/>
      <c r="K63" s="1533"/>
      <c r="L63" s="1534"/>
      <c r="M63" s="1532"/>
      <c r="N63" s="1533"/>
      <c r="O63" s="1534"/>
      <c r="P63" s="1532"/>
      <c r="Q63" s="1533"/>
      <c r="R63" s="1534"/>
      <c r="S63" s="1219"/>
      <c r="T63" s="1219"/>
      <c r="U63" s="1542"/>
      <c r="V63" s="1542"/>
      <c r="W63" s="1542"/>
    </row>
    <row r="64" spans="2:39" ht="21" customHeight="1">
      <c r="B64" s="1557"/>
      <c r="C64" s="1558"/>
      <c r="D64" s="5" t="s">
        <v>579</v>
      </c>
      <c r="E64" s="3" t="s">
        <v>580</v>
      </c>
      <c r="F64" s="4" t="s">
        <v>486</v>
      </c>
      <c r="G64" s="5" t="s">
        <v>579</v>
      </c>
      <c r="H64" s="3" t="s">
        <v>580</v>
      </c>
      <c r="I64" s="4" t="s">
        <v>486</v>
      </c>
      <c r="J64" s="5" t="s">
        <v>579</v>
      </c>
      <c r="K64" s="3" t="s">
        <v>580</v>
      </c>
      <c r="L64" s="4" t="s">
        <v>486</v>
      </c>
      <c r="M64" s="5" t="s">
        <v>579</v>
      </c>
      <c r="N64" s="3" t="s">
        <v>580</v>
      </c>
      <c r="O64" s="4" t="s">
        <v>486</v>
      </c>
      <c r="P64" s="2" t="s">
        <v>579</v>
      </c>
      <c r="Q64" s="3" t="s">
        <v>580</v>
      </c>
      <c r="R64" s="4" t="s">
        <v>486</v>
      </c>
      <c r="S64" s="612"/>
      <c r="T64" s="612"/>
      <c r="U64" s="612"/>
      <c r="V64" s="612"/>
      <c r="W64" s="612"/>
    </row>
    <row r="65" spans="1:33" ht="26.25" customHeight="1">
      <c r="B65" s="1543" t="s">
        <v>563</v>
      </c>
      <c r="C65" s="1544"/>
      <c r="D65" s="147">
        <v>89</v>
      </c>
      <c r="E65" s="145">
        <v>35</v>
      </c>
      <c r="F65" s="146">
        <v>124</v>
      </c>
      <c r="G65" s="147">
        <v>66</v>
      </c>
      <c r="H65" s="145">
        <v>31</v>
      </c>
      <c r="I65" s="146">
        <v>97</v>
      </c>
      <c r="J65" s="147">
        <v>71</v>
      </c>
      <c r="K65" s="145">
        <v>22</v>
      </c>
      <c r="L65" s="146">
        <v>93</v>
      </c>
      <c r="M65" s="623">
        <v>77</v>
      </c>
      <c r="N65" s="624">
        <v>14</v>
      </c>
      <c r="O65" s="625">
        <v>91</v>
      </c>
      <c r="P65" s="637">
        <v>83</v>
      </c>
      <c r="Q65" s="624">
        <v>13</v>
      </c>
      <c r="R65" s="625">
        <v>96</v>
      </c>
      <c r="S65" s="638"/>
      <c r="T65" s="638"/>
      <c r="U65" s="638"/>
    </row>
    <row r="66" spans="1:33" ht="26.25" customHeight="1" thickBot="1">
      <c r="B66" s="1545" t="s">
        <v>564</v>
      </c>
      <c r="C66" s="1546"/>
      <c r="D66" s="153">
        <v>218</v>
      </c>
      <c r="E66" s="151">
        <v>106</v>
      </c>
      <c r="F66" s="152">
        <v>324</v>
      </c>
      <c r="G66" s="153">
        <v>124</v>
      </c>
      <c r="H66" s="151">
        <v>46</v>
      </c>
      <c r="I66" s="152">
        <v>170</v>
      </c>
      <c r="J66" s="153">
        <v>112</v>
      </c>
      <c r="K66" s="151">
        <v>45</v>
      </c>
      <c r="L66" s="152">
        <v>157</v>
      </c>
      <c r="M66" s="626">
        <v>102</v>
      </c>
      <c r="N66" s="627">
        <v>49</v>
      </c>
      <c r="O66" s="628">
        <v>151</v>
      </c>
      <c r="P66" s="639">
        <v>110</v>
      </c>
      <c r="Q66" s="627">
        <v>45</v>
      </c>
      <c r="R66" s="628">
        <v>155</v>
      </c>
      <c r="S66" s="638"/>
      <c r="T66" s="638"/>
      <c r="U66" s="638"/>
      <c r="AB66" s="680"/>
    </row>
    <row r="67" spans="1:33" ht="26.25" customHeight="1" thickTop="1">
      <c r="B67" s="1535" t="s">
        <v>565</v>
      </c>
      <c r="C67" s="1559"/>
      <c r="D67" s="156">
        <v>307</v>
      </c>
      <c r="E67" s="154">
        <v>141</v>
      </c>
      <c r="F67" s="155">
        <v>448</v>
      </c>
      <c r="G67" s="156">
        <v>190</v>
      </c>
      <c r="H67" s="154">
        <v>77</v>
      </c>
      <c r="I67" s="155">
        <v>267</v>
      </c>
      <c r="J67" s="156">
        <v>183</v>
      </c>
      <c r="K67" s="154">
        <v>67</v>
      </c>
      <c r="L67" s="155">
        <v>250</v>
      </c>
      <c r="M67" s="629">
        <v>179</v>
      </c>
      <c r="N67" s="630">
        <v>63</v>
      </c>
      <c r="O67" s="631">
        <v>242</v>
      </c>
      <c r="P67" s="640">
        <v>193</v>
      </c>
      <c r="Q67" s="630">
        <v>58</v>
      </c>
      <c r="R67" s="631">
        <v>251</v>
      </c>
      <c r="S67" s="638"/>
      <c r="T67" s="638"/>
      <c r="U67" s="638"/>
    </row>
    <row r="68" spans="1:33" ht="21" customHeight="1">
      <c r="B68" s="107" t="s">
        <v>581</v>
      </c>
      <c r="C68" s="108"/>
      <c r="D68" s="106" t="s">
        <v>582</v>
      </c>
      <c r="G68" s="106" t="s">
        <v>583</v>
      </c>
      <c r="J68" s="106" t="s">
        <v>584</v>
      </c>
      <c r="M68" s="106" t="s">
        <v>585</v>
      </c>
      <c r="P68" s="106" t="s">
        <v>586</v>
      </c>
      <c r="S68" s="641"/>
      <c r="T68" s="9"/>
      <c r="U68" s="9"/>
    </row>
    <row r="69" spans="1:33" ht="21" customHeight="1"/>
    <row r="70" spans="1:33" ht="21" customHeight="1">
      <c r="A70" s="95" t="s">
        <v>598</v>
      </c>
      <c r="B70" s="95"/>
      <c r="C70" s="95"/>
    </row>
    <row r="71" spans="1:33">
      <c r="X71" s="101"/>
      <c r="AA71" s="101"/>
      <c r="AD71" s="101"/>
      <c r="AG71" s="101" t="s">
        <v>548</v>
      </c>
    </row>
    <row r="72" spans="1:33" ht="18.75" customHeight="1">
      <c r="B72" s="1554"/>
      <c r="C72" s="1555"/>
      <c r="D72" s="1529" t="s">
        <v>569</v>
      </c>
      <c r="E72" s="1530"/>
      <c r="F72" s="1531"/>
      <c r="G72" s="1529" t="s">
        <v>570</v>
      </c>
      <c r="H72" s="1530"/>
      <c r="I72" s="1531"/>
      <c r="J72" s="1529" t="s">
        <v>571</v>
      </c>
      <c r="K72" s="1530"/>
      <c r="L72" s="1531"/>
      <c r="M72" s="1529" t="s">
        <v>572</v>
      </c>
      <c r="N72" s="1530"/>
      <c r="O72" s="1531"/>
      <c r="P72" s="1529" t="s">
        <v>573</v>
      </c>
      <c r="Q72" s="1530"/>
      <c r="R72" s="1531"/>
      <c r="S72" s="1529" t="s">
        <v>574</v>
      </c>
      <c r="T72" s="1530"/>
      <c r="U72" s="1531"/>
      <c r="V72" s="1529" t="s">
        <v>575</v>
      </c>
      <c r="W72" s="1530"/>
      <c r="X72" s="1531"/>
      <c r="Y72" s="1529" t="s">
        <v>576</v>
      </c>
      <c r="Z72" s="1530"/>
      <c r="AA72" s="1531"/>
      <c r="AB72" s="1529" t="s">
        <v>577</v>
      </c>
      <c r="AC72" s="1530"/>
      <c r="AD72" s="1531"/>
      <c r="AE72" s="1529" t="s">
        <v>549</v>
      </c>
      <c r="AF72" s="1530"/>
      <c r="AG72" s="1531"/>
    </row>
    <row r="73" spans="1:33" ht="18" customHeight="1">
      <c r="B73" s="1556"/>
      <c r="C73" s="1546"/>
      <c r="D73" s="1532"/>
      <c r="E73" s="1533"/>
      <c r="F73" s="1534"/>
      <c r="G73" s="1532"/>
      <c r="H73" s="1533"/>
      <c r="I73" s="1534"/>
      <c r="J73" s="1532"/>
      <c r="K73" s="1533"/>
      <c r="L73" s="1534"/>
      <c r="M73" s="1532"/>
      <c r="N73" s="1533"/>
      <c r="O73" s="1534"/>
      <c r="P73" s="1532"/>
      <c r="Q73" s="1533"/>
      <c r="R73" s="1534"/>
      <c r="S73" s="1532"/>
      <c r="T73" s="1533"/>
      <c r="U73" s="1534"/>
      <c r="V73" s="1532"/>
      <c r="W73" s="1533"/>
      <c r="X73" s="1534"/>
      <c r="Y73" s="1532"/>
      <c r="Z73" s="1533"/>
      <c r="AA73" s="1534"/>
      <c r="AB73" s="1532"/>
      <c r="AC73" s="1533"/>
      <c r="AD73" s="1534"/>
      <c r="AE73" s="1532"/>
      <c r="AF73" s="1533"/>
      <c r="AG73" s="1534"/>
    </row>
    <row r="74" spans="1:33" ht="21" customHeight="1">
      <c r="B74" s="1557"/>
      <c r="C74" s="1558"/>
      <c r="D74" s="5" t="s">
        <v>579</v>
      </c>
      <c r="E74" s="3" t="s">
        <v>580</v>
      </c>
      <c r="F74" s="4" t="s">
        <v>486</v>
      </c>
      <c r="G74" s="5" t="s">
        <v>579</v>
      </c>
      <c r="H74" s="3" t="s">
        <v>580</v>
      </c>
      <c r="I74" s="4" t="s">
        <v>486</v>
      </c>
      <c r="J74" s="5" t="s">
        <v>579</v>
      </c>
      <c r="K74" s="3" t="s">
        <v>580</v>
      </c>
      <c r="L74" s="4" t="s">
        <v>486</v>
      </c>
      <c r="M74" s="5" t="s">
        <v>579</v>
      </c>
      <c r="N74" s="3" t="s">
        <v>580</v>
      </c>
      <c r="O74" s="4" t="s">
        <v>486</v>
      </c>
      <c r="P74" s="5" t="s">
        <v>579</v>
      </c>
      <c r="Q74" s="3" t="s">
        <v>580</v>
      </c>
      <c r="R74" s="4" t="s">
        <v>486</v>
      </c>
      <c r="S74" s="5" t="s">
        <v>579</v>
      </c>
      <c r="T74" s="3" t="s">
        <v>580</v>
      </c>
      <c r="U74" s="4" t="s">
        <v>486</v>
      </c>
      <c r="V74" s="5" t="s">
        <v>579</v>
      </c>
      <c r="W74" s="3" t="s">
        <v>580</v>
      </c>
      <c r="X74" s="4" t="s">
        <v>486</v>
      </c>
      <c r="Y74" s="5" t="s">
        <v>579</v>
      </c>
      <c r="Z74" s="3" t="s">
        <v>580</v>
      </c>
      <c r="AA74" s="4" t="s">
        <v>486</v>
      </c>
      <c r="AB74" s="5" t="s">
        <v>579</v>
      </c>
      <c r="AC74" s="3" t="s">
        <v>580</v>
      </c>
      <c r="AD74" s="4" t="s">
        <v>486</v>
      </c>
      <c r="AE74" s="5" t="s">
        <v>579</v>
      </c>
      <c r="AF74" s="3" t="s">
        <v>580</v>
      </c>
      <c r="AG74" s="4" t="s">
        <v>486</v>
      </c>
    </row>
    <row r="75" spans="1:33" ht="26.25" customHeight="1">
      <c r="B75" s="1543" t="s">
        <v>563</v>
      </c>
      <c r="C75" s="1544"/>
      <c r="D75" s="147">
        <v>159</v>
      </c>
      <c r="E75" s="145">
        <v>38</v>
      </c>
      <c r="F75" s="146">
        <v>197</v>
      </c>
      <c r="G75" s="147">
        <v>131</v>
      </c>
      <c r="H75" s="145">
        <v>52</v>
      </c>
      <c r="I75" s="146">
        <v>183</v>
      </c>
      <c r="J75" s="147">
        <v>129</v>
      </c>
      <c r="K75" s="145">
        <v>46</v>
      </c>
      <c r="L75" s="146">
        <v>175</v>
      </c>
      <c r="M75" s="147">
        <v>134</v>
      </c>
      <c r="N75" s="145">
        <v>48</v>
      </c>
      <c r="O75" s="146">
        <v>182</v>
      </c>
      <c r="P75" s="147">
        <v>123</v>
      </c>
      <c r="Q75" s="145">
        <v>66</v>
      </c>
      <c r="R75" s="146">
        <v>189</v>
      </c>
      <c r="S75" s="147">
        <v>101</v>
      </c>
      <c r="T75" s="145">
        <v>57</v>
      </c>
      <c r="U75" s="146">
        <v>158</v>
      </c>
      <c r="V75" s="147">
        <v>98</v>
      </c>
      <c r="W75" s="145">
        <v>41</v>
      </c>
      <c r="X75" s="146">
        <v>139</v>
      </c>
      <c r="Y75" s="147">
        <v>85</v>
      </c>
      <c r="Z75" s="145">
        <v>50</v>
      </c>
      <c r="AA75" s="146">
        <v>135</v>
      </c>
      <c r="AB75" s="147">
        <v>86</v>
      </c>
      <c r="AC75" s="145">
        <v>41</v>
      </c>
      <c r="AD75" s="146">
        <v>127</v>
      </c>
      <c r="AE75" s="147">
        <v>88</v>
      </c>
      <c r="AF75" s="145">
        <v>35</v>
      </c>
      <c r="AG75" s="146">
        <v>123</v>
      </c>
    </row>
    <row r="76" spans="1:33" ht="26.25" customHeight="1" thickBot="1">
      <c r="B76" s="1545" t="s">
        <v>564</v>
      </c>
      <c r="C76" s="1546"/>
      <c r="D76" s="153">
        <v>254</v>
      </c>
      <c r="E76" s="151">
        <v>104</v>
      </c>
      <c r="F76" s="152">
        <v>358</v>
      </c>
      <c r="G76" s="153">
        <v>252</v>
      </c>
      <c r="H76" s="151">
        <v>81</v>
      </c>
      <c r="I76" s="152">
        <v>333</v>
      </c>
      <c r="J76" s="153">
        <v>254</v>
      </c>
      <c r="K76" s="151">
        <v>84</v>
      </c>
      <c r="L76" s="152">
        <v>338</v>
      </c>
      <c r="M76" s="153">
        <v>257</v>
      </c>
      <c r="N76" s="151">
        <v>95</v>
      </c>
      <c r="O76" s="152">
        <v>352</v>
      </c>
      <c r="P76" s="153">
        <v>286</v>
      </c>
      <c r="Q76" s="151">
        <v>94</v>
      </c>
      <c r="R76" s="152">
        <v>380</v>
      </c>
      <c r="S76" s="153">
        <v>247</v>
      </c>
      <c r="T76" s="151">
        <v>133</v>
      </c>
      <c r="U76" s="152">
        <v>380</v>
      </c>
      <c r="V76" s="153">
        <v>221</v>
      </c>
      <c r="W76" s="151">
        <v>130</v>
      </c>
      <c r="X76" s="152">
        <v>351</v>
      </c>
      <c r="Y76" s="153">
        <v>243</v>
      </c>
      <c r="Z76" s="151">
        <v>97</v>
      </c>
      <c r="AA76" s="152">
        <v>340</v>
      </c>
      <c r="AB76" s="153">
        <v>223</v>
      </c>
      <c r="AC76" s="151">
        <v>112</v>
      </c>
      <c r="AD76" s="152">
        <v>335</v>
      </c>
      <c r="AE76" s="153">
        <v>218</v>
      </c>
      <c r="AF76" s="151">
        <v>105</v>
      </c>
      <c r="AG76" s="152">
        <v>323</v>
      </c>
    </row>
    <row r="77" spans="1:33" ht="26.25" customHeight="1" thickTop="1">
      <c r="B77" s="1535" t="s">
        <v>565</v>
      </c>
      <c r="C77" s="1559"/>
      <c r="D77" s="156">
        <v>413</v>
      </c>
      <c r="E77" s="154">
        <v>142</v>
      </c>
      <c r="F77" s="155">
        <v>555</v>
      </c>
      <c r="G77" s="156">
        <v>383</v>
      </c>
      <c r="H77" s="154">
        <v>133</v>
      </c>
      <c r="I77" s="155">
        <v>516</v>
      </c>
      <c r="J77" s="156">
        <v>383</v>
      </c>
      <c r="K77" s="154">
        <v>130</v>
      </c>
      <c r="L77" s="155">
        <v>513</v>
      </c>
      <c r="M77" s="156">
        <v>391</v>
      </c>
      <c r="N77" s="154">
        <v>143</v>
      </c>
      <c r="O77" s="155">
        <v>534</v>
      </c>
      <c r="P77" s="156">
        <v>409</v>
      </c>
      <c r="Q77" s="154">
        <v>160</v>
      </c>
      <c r="R77" s="155">
        <v>569</v>
      </c>
      <c r="S77" s="156">
        <v>348</v>
      </c>
      <c r="T77" s="154">
        <v>190</v>
      </c>
      <c r="U77" s="155">
        <v>538</v>
      </c>
      <c r="V77" s="156">
        <v>319</v>
      </c>
      <c r="W77" s="154">
        <v>171</v>
      </c>
      <c r="X77" s="155">
        <v>490</v>
      </c>
      <c r="Y77" s="156">
        <v>328</v>
      </c>
      <c r="Z77" s="154">
        <v>147</v>
      </c>
      <c r="AA77" s="155">
        <v>475</v>
      </c>
      <c r="AB77" s="156">
        <v>309</v>
      </c>
      <c r="AC77" s="154">
        <v>153</v>
      </c>
      <c r="AD77" s="155">
        <v>462</v>
      </c>
      <c r="AE77" s="156">
        <v>306</v>
      </c>
      <c r="AF77" s="154">
        <v>140</v>
      </c>
      <c r="AG77" s="155">
        <v>446</v>
      </c>
    </row>
    <row r="78" spans="1:33" ht="21" customHeight="1">
      <c r="B78" s="107" t="s">
        <v>581</v>
      </c>
      <c r="C78" s="108"/>
      <c r="D78" s="105" t="s">
        <v>599</v>
      </c>
      <c r="G78" s="105" t="s">
        <v>599</v>
      </c>
      <c r="J78" s="106" t="s">
        <v>597</v>
      </c>
      <c r="M78" s="105" t="s">
        <v>600</v>
      </c>
      <c r="P78" s="106" t="s">
        <v>601</v>
      </c>
      <c r="S78" s="106" t="s">
        <v>602</v>
      </c>
      <c r="V78" s="106" t="s">
        <v>602</v>
      </c>
      <c r="Y78" s="106" t="s">
        <v>582</v>
      </c>
      <c r="AB78" s="106" t="s">
        <v>603</v>
      </c>
      <c r="AE78" s="106" t="s">
        <v>582</v>
      </c>
    </row>
    <row r="79" spans="1:33" ht="21" customHeight="1">
      <c r="C79" s="104"/>
    </row>
  </sheetData>
  <mergeCells count="131">
    <mergeCell ref="D3:F4"/>
    <mergeCell ref="G3:I4"/>
    <mergeCell ref="R36:T36"/>
    <mergeCell ref="R31:T33"/>
    <mergeCell ref="B67:C67"/>
    <mergeCell ref="U46:W47"/>
    <mergeCell ref="X46:Z47"/>
    <mergeCell ref="AH56:AJ56"/>
    <mergeCell ref="AH57:AJ57"/>
    <mergeCell ref="B62:C64"/>
    <mergeCell ref="D21:F22"/>
    <mergeCell ref="D62:F63"/>
    <mergeCell ref="AB21:AD22"/>
    <mergeCell ref="B3:C5"/>
    <mergeCell ref="R42:T42"/>
    <mergeCell ref="B39:D39"/>
    <mergeCell ref="R39:T39"/>
    <mergeCell ref="B40:D40"/>
    <mergeCell ref="R40:T40"/>
    <mergeCell ref="B37:D37"/>
    <mergeCell ref="R37:T37"/>
    <mergeCell ref="B38:D38"/>
    <mergeCell ref="R38:T38"/>
    <mergeCell ref="N46:P47"/>
    <mergeCell ref="AN3:AP4"/>
    <mergeCell ref="AH51:AJ51"/>
    <mergeCell ref="AH52:AJ52"/>
    <mergeCell ref="AH53:AJ53"/>
    <mergeCell ref="AH54:AJ54"/>
    <mergeCell ref="AH55:AJ55"/>
    <mergeCell ref="AH46:AJ48"/>
    <mergeCell ref="AK46:AM47"/>
    <mergeCell ref="AH49:AJ49"/>
    <mergeCell ref="AH50:AJ50"/>
    <mergeCell ref="AH3:AJ4"/>
    <mergeCell ref="AK3:AM4"/>
    <mergeCell ref="B6:C6"/>
    <mergeCell ref="B7:C7"/>
    <mergeCell ref="B8:C8"/>
    <mergeCell ref="G21:I22"/>
    <mergeCell ref="J62:L63"/>
    <mergeCell ref="J21:L22"/>
    <mergeCell ref="M21:O22"/>
    <mergeCell ref="B21:C23"/>
    <mergeCell ref="G62:I63"/>
    <mergeCell ref="B36:D36"/>
    <mergeCell ref="Y3:AA4"/>
    <mergeCell ref="S3:U4"/>
    <mergeCell ref="P3:R4"/>
    <mergeCell ref="V3:X4"/>
    <mergeCell ref="J3:L4"/>
    <mergeCell ref="M3:O4"/>
    <mergeCell ref="B49:D49"/>
    <mergeCell ref="B46:D48"/>
    <mergeCell ref="B24:C24"/>
    <mergeCell ref="B25:C25"/>
    <mergeCell ref="B26:C26"/>
    <mergeCell ref="U31:W32"/>
    <mergeCell ref="B34:D34"/>
    <mergeCell ref="R34:T34"/>
    <mergeCell ref="B31:D33"/>
    <mergeCell ref="E31:G32"/>
    <mergeCell ref="H31:J32"/>
    <mergeCell ref="K31:M32"/>
    <mergeCell ref="N31:P32"/>
    <mergeCell ref="K46:M47"/>
    <mergeCell ref="M10:O11"/>
    <mergeCell ref="B41:D41"/>
    <mergeCell ref="B35:D35"/>
    <mergeCell ref="B42:D42"/>
    <mergeCell ref="B76:C76"/>
    <mergeCell ref="S72:U73"/>
    <mergeCell ref="V72:X73"/>
    <mergeCell ref="B77:C77"/>
    <mergeCell ref="G72:I73"/>
    <mergeCell ref="J72:L73"/>
    <mergeCell ref="M72:O73"/>
    <mergeCell ref="P72:R73"/>
    <mergeCell ref="B72:C74"/>
    <mergeCell ref="D72:F73"/>
    <mergeCell ref="B75:C75"/>
    <mergeCell ref="AD46:AF47"/>
    <mergeCell ref="R56:T56"/>
    <mergeCell ref="R57:T57"/>
    <mergeCell ref="R58:Z60"/>
    <mergeCell ref="R51:T51"/>
    <mergeCell ref="R52:T52"/>
    <mergeCell ref="R53:T53"/>
    <mergeCell ref="R54:T54"/>
    <mergeCell ref="R55:T55"/>
    <mergeCell ref="R46:T48"/>
    <mergeCell ref="AA46:AC47"/>
    <mergeCell ref="AB72:AD73"/>
    <mergeCell ref="Y21:AA22"/>
    <mergeCell ref="M62:O63"/>
    <mergeCell ref="E46:G47"/>
    <mergeCell ref="H46:J47"/>
    <mergeCell ref="R49:T49"/>
    <mergeCell ref="R50:T50"/>
    <mergeCell ref="AE3:AG4"/>
    <mergeCell ref="AB3:AD4"/>
    <mergeCell ref="S21:U22"/>
    <mergeCell ref="V21:X22"/>
    <mergeCell ref="P21:R22"/>
    <mergeCell ref="AE21:AG22"/>
    <mergeCell ref="R35:T35"/>
    <mergeCell ref="R41:T41"/>
    <mergeCell ref="B43:J44"/>
    <mergeCell ref="B10:C12"/>
    <mergeCell ref="B13:C13"/>
    <mergeCell ref="B14:C14"/>
    <mergeCell ref="B15:C15"/>
    <mergeCell ref="D10:F11"/>
    <mergeCell ref="G10:I11"/>
    <mergeCell ref="J10:L11"/>
    <mergeCell ref="AE72:AG73"/>
    <mergeCell ref="Y72:AA73"/>
    <mergeCell ref="B59:D59"/>
    <mergeCell ref="B55:D55"/>
    <mergeCell ref="B56:D56"/>
    <mergeCell ref="B57:D57"/>
    <mergeCell ref="B50:D50"/>
    <mergeCell ref="B51:D51"/>
    <mergeCell ref="B52:D52"/>
    <mergeCell ref="B53:D53"/>
    <mergeCell ref="B54:D54"/>
    <mergeCell ref="B58:D58"/>
    <mergeCell ref="P62:R63"/>
    <mergeCell ref="U62:W63"/>
    <mergeCell ref="B65:C65"/>
    <mergeCell ref="B66:C66"/>
  </mergeCells>
  <phoneticPr fontId="2"/>
  <printOptions horizontalCentered="1"/>
  <pageMargins left="0.39370078740157483" right="0.43307086614173229" top="0.78740157480314965" bottom="0.39370078740157483" header="0.27559055118110237" footer="0.35433070866141736"/>
  <pageSetup paperSize="8" scale="46"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55"/>
  <sheetViews>
    <sheetView showGridLines="0" view="pageBreakPreview" zoomScale="40" zoomScaleNormal="70" zoomScaleSheetLayoutView="40" workbookViewId="0"/>
  </sheetViews>
  <sheetFormatPr defaultColWidth="9" defaultRowHeight="14.25"/>
  <cols>
    <col min="1" max="2" width="3.5" style="8" customWidth="1"/>
    <col min="3" max="3" width="24.5" style="8" customWidth="1"/>
    <col min="4" max="18" width="9.5" style="8" customWidth="1"/>
    <col min="19" max="19" width="9.75" style="8" customWidth="1"/>
    <col min="20" max="39" width="9.5" style="8" customWidth="1"/>
    <col min="40" max="16384" width="9" style="8"/>
  </cols>
  <sheetData>
    <row r="1" spans="1:39" ht="21" customHeight="1">
      <c r="A1" s="95" t="s">
        <v>604</v>
      </c>
      <c r="B1" s="95"/>
      <c r="C1" s="95"/>
      <c r="R1" s="9"/>
      <c r="S1" s="9"/>
      <c r="T1" s="9"/>
      <c r="U1" s="9"/>
      <c r="V1" s="9"/>
      <c r="W1" s="9"/>
      <c r="X1" s="9"/>
      <c r="Y1" s="9"/>
      <c r="Z1" s="9"/>
    </row>
    <row r="2" spans="1:39" ht="26.25" customHeight="1">
      <c r="G2" s="679" t="s">
        <v>142</v>
      </c>
      <c r="R2" s="9"/>
      <c r="S2" s="9"/>
      <c r="T2" s="9"/>
      <c r="U2" s="9"/>
      <c r="V2" s="9"/>
      <c r="W2" s="9"/>
      <c r="X2" s="9"/>
      <c r="Y2" s="9"/>
      <c r="Z2" s="9"/>
    </row>
    <row r="3" spans="1:39" ht="26.25" customHeight="1">
      <c r="B3" s="1610" t="s">
        <v>589</v>
      </c>
      <c r="C3" s="1610"/>
      <c r="D3" s="1610"/>
      <c r="E3" s="1570" t="s">
        <v>703</v>
      </c>
      <c r="F3" s="1571"/>
      <c r="G3" s="1572"/>
      <c r="R3" s="9"/>
      <c r="S3" s="9"/>
      <c r="T3" s="9"/>
      <c r="U3" s="9"/>
      <c r="V3" s="9"/>
      <c r="W3" s="9"/>
      <c r="X3" s="9"/>
      <c r="Y3" s="9"/>
      <c r="Z3" s="9"/>
    </row>
    <row r="4" spans="1:39" ht="26.25" customHeight="1">
      <c r="B4" s="1610"/>
      <c r="C4" s="1610"/>
      <c r="D4" s="1610"/>
      <c r="E4" s="1573"/>
      <c r="F4" s="1574"/>
      <c r="G4" s="1575"/>
      <c r="R4" s="9"/>
      <c r="S4" s="9"/>
      <c r="T4" s="9"/>
      <c r="U4" s="9"/>
      <c r="V4" s="9"/>
      <c r="W4" s="9"/>
      <c r="X4" s="9"/>
      <c r="Y4" s="9"/>
      <c r="Z4" s="9"/>
    </row>
    <row r="5" spans="1:39" ht="26.25" customHeight="1">
      <c r="B5" s="1610"/>
      <c r="C5" s="1610"/>
      <c r="D5" s="1610"/>
      <c r="E5" s="642" t="s">
        <v>579</v>
      </c>
      <c r="F5" s="3" t="s">
        <v>580</v>
      </c>
      <c r="G5" s="643" t="s">
        <v>486</v>
      </c>
      <c r="R5" s="9"/>
      <c r="S5" s="9"/>
      <c r="T5" s="9"/>
      <c r="U5" s="9"/>
      <c r="V5" s="9"/>
      <c r="W5" s="9"/>
      <c r="X5" s="9"/>
      <c r="Y5" s="9"/>
      <c r="Z5" s="9"/>
    </row>
    <row r="6" spans="1:39" ht="26.25" customHeight="1">
      <c r="B6" s="1543" t="s">
        <v>518</v>
      </c>
      <c r="C6" s="1564"/>
      <c r="D6" s="1576"/>
      <c r="E6" s="644">
        <v>73</v>
      </c>
      <c r="F6" s="658">
        <v>-41</v>
      </c>
      <c r="G6" s="659">
        <v>32</v>
      </c>
      <c r="R6" s="9"/>
      <c r="S6" s="9"/>
      <c r="T6" s="9"/>
      <c r="U6" s="9"/>
      <c r="V6" s="9"/>
      <c r="W6" s="9"/>
      <c r="X6" s="9"/>
      <c r="Y6" s="9"/>
      <c r="Z6" s="9"/>
    </row>
    <row r="7" spans="1:39" ht="26.25" customHeight="1">
      <c r="B7" s="1538" t="s">
        <v>704</v>
      </c>
      <c r="C7" s="1539"/>
      <c r="D7" s="1550"/>
      <c r="E7" s="647">
        <v>103</v>
      </c>
      <c r="F7" s="660">
        <v>-24</v>
      </c>
      <c r="G7" s="659">
        <v>79</v>
      </c>
      <c r="R7" s="9"/>
      <c r="S7" s="9"/>
      <c r="T7" s="9"/>
      <c r="U7" s="9"/>
      <c r="V7" s="9"/>
      <c r="W7" s="9"/>
      <c r="X7" s="9"/>
      <c r="Y7" s="9"/>
      <c r="Z7" s="9"/>
    </row>
    <row r="8" spans="1:39" ht="26.25" customHeight="1">
      <c r="B8" s="1538" t="s">
        <v>705</v>
      </c>
      <c r="C8" s="1539"/>
      <c r="D8" s="1550"/>
      <c r="E8" s="647">
        <v>307</v>
      </c>
      <c r="F8" s="660">
        <v>-32</v>
      </c>
      <c r="G8" s="659">
        <v>275</v>
      </c>
      <c r="R8" s="9"/>
      <c r="S8" s="9"/>
      <c r="T8" s="9"/>
      <c r="U8" s="9"/>
      <c r="V8" s="9"/>
      <c r="W8" s="9"/>
      <c r="X8" s="9"/>
      <c r="Y8" s="9"/>
      <c r="Z8" s="9"/>
    </row>
    <row r="9" spans="1:39" ht="26.25" customHeight="1">
      <c r="B9" s="1538" t="s">
        <v>523</v>
      </c>
      <c r="C9" s="1539"/>
      <c r="D9" s="1550"/>
      <c r="E9" s="647">
        <v>298</v>
      </c>
      <c r="F9" s="660">
        <v>-7</v>
      </c>
      <c r="G9" s="659">
        <v>291</v>
      </c>
      <c r="R9" s="9"/>
      <c r="S9" s="9"/>
      <c r="T9" s="9"/>
      <c r="U9" s="9"/>
      <c r="V9" s="9"/>
      <c r="W9" s="9"/>
      <c r="X9" s="9"/>
      <c r="Y9" s="9"/>
      <c r="Z9" s="9"/>
    </row>
    <row r="10" spans="1:39" ht="26.25" customHeight="1">
      <c r="B10" s="1538" t="s">
        <v>483</v>
      </c>
      <c r="C10" s="1539"/>
      <c r="D10" s="1550"/>
      <c r="E10" s="647">
        <v>125</v>
      </c>
      <c r="F10" s="660">
        <v>-3</v>
      </c>
      <c r="G10" s="659">
        <v>122</v>
      </c>
      <c r="R10" s="9"/>
      <c r="S10" s="9"/>
      <c r="T10" s="9"/>
      <c r="U10" s="9"/>
      <c r="V10" s="9"/>
      <c r="W10" s="9"/>
      <c r="X10" s="9"/>
      <c r="Y10" s="9"/>
      <c r="Z10" s="9"/>
    </row>
    <row r="11" spans="1:39" ht="26.25" customHeight="1">
      <c r="B11" s="1538" t="s">
        <v>525</v>
      </c>
      <c r="C11" s="1539"/>
      <c r="D11" s="1550"/>
      <c r="E11" s="647">
        <v>117</v>
      </c>
      <c r="F11" s="660">
        <v>-13</v>
      </c>
      <c r="G11" s="659">
        <v>104</v>
      </c>
      <c r="R11" s="9"/>
      <c r="S11" s="9"/>
      <c r="T11" s="9"/>
      <c r="U11" s="9"/>
      <c r="V11" s="9"/>
      <c r="W11" s="9"/>
      <c r="X11" s="9"/>
      <c r="Y11" s="9"/>
      <c r="Z11" s="9"/>
    </row>
    <row r="12" spans="1:39" ht="27" customHeight="1">
      <c r="B12" s="1578" t="s">
        <v>527</v>
      </c>
      <c r="C12" s="1579"/>
      <c r="D12" s="1580"/>
      <c r="E12" s="647">
        <v>166</v>
      </c>
      <c r="F12" s="660">
        <v>-22</v>
      </c>
      <c r="G12" s="659">
        <v>144</v>
      </c>
      <c r="R12" s="9"/>
      <c r="S12" s="9"/>
      <c r="T12" s="9"/>
      <c r="U12" s="9"/>
      <c r="V12" s="9"/>
      <c r="W12" s="9"/>
      <c r="X12" s="9"/>
      <c r="Y12" s="9"/>
      <c r="Z12" s="9"/>
    </row>
    <row r="13" spans="1:39" ht="26.25" customHeight="1" thickBot="1">
      <c r="B13" s="1540" t="s">
        <v>595</v>
      </c>
      <c r="C13" s="1541"/>
      <c r="D13" s="1541"/>
      <c r="E13" s="650">
        <v>71</v>
      </c>
      <c r="F13" s="661">
        <v>-18</v>
      </c>
      <c r="G13" s="662">
        <v>53</v>
      </c>
      <c r="R13" s="9"/>
      <c r="S13" s="9"/>
      <c r="T13" s="9"/>
      <c r="U13" s="9"/>
      <c r="V13" s="9"/>
      <c r="W13" s="9"/>
      <c r="X13" s="9"/>
      <c r="Y13" s="9"/>
      <c r="Z13" s="9"/>
    </row>
    <row r="14" spans="1:39" ht="26.25" customHeight="1" thickTop="1">
      <c r="B14" s="1535" t="s">
        <v>486</v>
      </c>
      <c r="C14" s="1536"/>
      <c r="D14" s="1537"/>
      <c r="E14" s="663">
        <v>1260</v>
      </c>
      <c r="F14" s="664">
        <v>-160</v>
      </c>
      <c r="G14" s="665">
        <v>1100</v>
      </c>
      <c r="R14" s="9"/>
      <c r="S14" s="9"/>
      <c r="T14" s="9"/>
      <c r="U14" s="9"/>
      <c r="V14" s="9"/>
      <c r="W14" s="9"/>
      <c r="X14" s="9"/>
      <c r="Y14" s="9"/>
      <c r="Z14" s="9"/>
    </row>
    <row r="15" spans="1:39" ht="21" customHeight="1">
      <c r="A15" s="95"/>
      <c r="B15" s="95"/>
      <c r="C15" s="95"/>
      <c r="R15" s="9"/>
      <c r="S15" s="9"/>
      <c r="T15" s="9"/>
      <c r="U15" s="9"/>
      <c r="V15" s="9"/>
      <c r="W15" s="9"/>
      <c r="X15" s="9"/>
      <c r="Y15" s="9"/>
      <c r="Z15" s="9"/>
    </row>
    <row r="16" spans="1:39" ht="26.25" customHeight="1">
      <c r="B16" s="1017"/>
      <c r="C16" s="1017"/>
      <c r="D16" s="1017"/>
      <c r="E16" s="1017"/>
      <c r="F16" s="1017"/>
      <c r="G16" s="708"/>
      <c r="H16" s="1017"/>
      <c r="I16" s="708"/>
      <c r="J16" s="1018"/>
      <c r="K16" s="1017"/>
      <c r="L16" s="1017"/>
      <c r="M16" s="1018"/>
      <c r="N16" s="1017"/>
      <c r="O16" s="1017"/>
      <c r="P16" s="1018" t="s">
        <v>142</v>
      </c>
      <c r="Q16" s="614"/>
      <c r="R16" s="614"/>
      <c r="S16" s="614"/>
      <c r="T16" s="614"/>
      <c r="U16" s="614"/>
      <c r="V16" s="614"/>
      <c r="X16" s="614"/>
      <c r="AA16" s="614"/>
      <c r="AB16" s="614"/>
      <c r="AD16" s="614"/>
      <c r="AF16" s="679" t="s">
        <v>142</v>
      </c>
      <c r="AG16" s="9"/>
      <c r="AH16" s="9"/>
      <c r="AI16" s="9"/>
      <c r="AJ16" s="9"/>
      <c r="AK16" s="9"/>
      <c r="AL16" s="9"/>
      <c r="AM16" s="679"/>
    </row>
    <row r="17" spans="2:39" ht="26.25" customHeight="1">
      <c r="B17" s="1594" t="s">
        <v>589</v>
      </c>
      <c r="C17" s="1595"/>
      <c r="D17" s="1595"/>
      <c r="E17" s="1599" t="s">
        <v>554</v>
      </c>
      <c r="F17" s="1600"/>
      <c r="G17" s="1601"/>
      <c r="H17" s="1605" t="s">
        <v>555</v>
      </c>
      <c r="I17" s="1605"/>
      <c r="J17" s="1605"/>
      <c r="K17" s="1605" t="s">
        <v>590</v>
      </c>
      <c r="L17" s="1605"/>
      <c r="M17" s="1605"/>
      <c r="N17" s="1607" t="s">
        <v>592</v>
      </c>
      <c r="O17" s="1605"/>
      <c r="P17" s="1605"/>
      <c r="Q17" s="614"/>
      <c r="R17" s="1565" t="s">
        <v>589</v>
      </c>
      <c r="S17" s="1566"/>
      <c r="T17" s="1566"/>
      <c r="U17" s="1570" t="s">
        <v>592</v>
      </c>
      <c r="V17" s="1530"/>
      <c r="W17" s="1531"/>
      <c r="X17" s="1577" t="s">
        <v>593</v>
      </c>
      <c r="Y17" s="1547"/>
      <c r="Z17" s="1547"/>
      <c r="AA17" s="1577" t="s">
        <v>516</v>
      </c>
      <c r="AB17" s="1547"/>
      <c r="AC17" s="1547"/>
      <c r="AD17" s="1577" t="s">
        <v>594</v>
      </c>
      <c r="AE17" s="1547"/>
      <c r="AF17" s="1547"/>
      <c r="AG17" s="614"/>
      <c r="AH17" s="1563"/>
      <c r="AI17" s="1563"/>
      <c r="AJ17" s="1563"/>
      <c r="AK17" s="1560"/>
      <c r="AL17" s="1560"/>
      <c r="AM17" s="1560"/>
    </row>
    <row r="18" spans="2:39" ht="26.25" customHeight="1">
      <c r="B18" s="1596"/>
      <c r="C18" s="1524"/>
      <c r="D18" s="1524"/>
      <c r="E18" s="1602"/>
      <c r="F18" s="1603"/>
      <c r="G18" s="1604"/>
      <c r="H18" s="1606"/>
      <c r="I18" s="1606"/>
      <c r="J18" s="1606"/>
      <c r="K18" s="1606"/>
      <c r="L18" s="1606"/>
      <c r="M18" s="1606"/>
      <c r="N18" s="1606"/>
      <c r="O18" s="1606"/>
      <c r="P18" s="1606"/>
      <c r="Q18" s="614"/>
      <c r="R18" s="1567"/>
      <c r="S18" s="1563"/>
      <c r="T18" s="1563"/>
      <c r="U18" s="1532"/>
      <c r="V18" s="1533"/>
      <c r="W18" s="1534"/>
      <c r="X18" s="1548"/>
      <c r="Y18" s="1548"/>
      <c r="Z18" s="1548"/>
      <c r="AA18" s="1548"/>
      <c r="AB18" s="1548"/>
      <c r="AC18" s="1548"/>
      <c r="AD18" s="1548"/>
      <c r="AE18" s="1548"/>
      <c r="AF18" s="1548"/>
      <c r="AG18" s="614"/>
      <c r="AH18" s="1563"/>
      <c r="AI18" s="1563"/>
      <c r="AJ18" s="1563"/>
      <c r="AK18" s="1560"/>
      <c r="AL18" s="1560"/>
      <c r="AM18" s="1560"/>
    </row>
    <row r="19" spans="2:39" ht="26.25" customHeight="1">
      <c r="B19" s="1597"/>
      <c r="C19" s="1598"/>
      <c r="D19" s="1598"/>
      <c r="E19" s="1019" t="s">
        <v>579</v>
      </c>
      <c r="F19" s="1020" t="s">
        <v>580</v>
      </c>
      <c r="G19" s="1021" t="s">
        <v>486</v>
      </c>
      <c r="H19" s="1019" t="s">
        <v>579</v>
      </c>
      <c r="I19" s="1020" t="s">
        <v>580</v>
      </c>
      <c r="J19" s="1021" t="s">
        <v>486</v>
      </c>
      <c r="K19" s="1019" t="s">
        <v>579</v>
      </c>
      <c r="L19" s="1020" t="s">
        <v>580</v>
      </c>
      <c r="M19" s="1021" t="s">
        <v>486</v>
      </c>
      <c r="N19" s="1019" t="s">
        <v>579</v>
      </c>
      <c r="O19" s="1020" t="s">
        <v>580</v>
      </c>
      <c r="P19" s="1021" t="s">
        <v>486</v>
      </c>
      <c r="Q19" s="614"/>
      <c r="R19" s="1568"/>
      <c r="S19" s="1569"/>
      <c r="T19" s="1569"/>
      <c r="U19" s="642" t="s">
        <v>579</v>
      </c>
      <c r="V19" s="3" t="s">
        <v>580</v>
      </c>
      <c r="W19" s="643" t="s">
        <v>486</v>
      </c>
      <c r="X19" s="642" t="s">
        <v>579</v>
      </c>
      <c r="Y19" s="3" t="s">
        <v>580</v>
      </c>
      <c r="Z19" s="643" t="s">
        <v>486</v>
      </c>
      <c r="AA19" s="642" t="s">
        <v>579</v>
      </c>
      <c r="AB19" s="3" t="s">
        <v>580</v>
      </c>
      <c r="AC19" s="643" t="s">
        <v>486</v>
      </c>
      <c r="AD19" s="642" t="s">
        <v>579</v>
      </c>
      <c r="AE19" s="3" t="s">
        <v>580</v>
      </c>
      <c r="AF19" s="643" t="s">
        <v>486</v>
      </c>
      <c r="AG19" s="9"/>
      <c r="AH19" s="1563"/>
      <c r="AI19" s="1563"/>
      <c r="AJ19" s="1563"/>
      <c r="AK19" s="1326"/>
      <c r="AL19" s="1326"/>
      <c r="AM19" s="1326"/>
    </row>
    <row r="20" spans="2:39" ht="26.25" customHeight="1">
      <c r="B20" s="1608" t="s">
        <v>518</v>
      </c>
      <c r="C20" s="1609"/>
      <c r="D20" s="1609"/>
      <c r="E20" s="1022">
        <v>75</v>
      </c>
      <c r="F20" s="1023">
        <v>-1</v>
      </c>
      <c r="G20" s="1024">
        <f t="shared" ref="G20:G30" si="0">SUM(E20:F20)</f>
        <v>74</v>
      </c>
      <c r="H20" s="1022">
        <v>63</v>
      </c>
      <c r="I20" s="1023">
        <v>-5</v>
      </c>
      <c r="J20" s="1024">
        <v>59</v>
      </c>
      <c r="K20" s="1022">
        <v>38</v>
      </c>
      <c r="L20" s="1023">
        <v>-10</v>
      </c>
      <c r="M20" s="1024">
        <v>28</v>
      </c>
      <c r="N20" s="1022">
        <v>37</v>
      </c>
      <c r="O20" s="1023">
        <v>-13</v>
      </c>
      <c r="P20" s="1024">
        <v>24</v>
      </c>
      <c r="Q20" s="614"/>
      <c r="R20" s="1543" t="s">
        <v>518</v>
      </c>
      <c r="S20" s="1564"/>
      <c r="T20" s="1576"/>
      <c r="U20" s="644">
        <v>34</v>
      </c>
      <c r="V20" s="658">
        <v>-12</v>
      </c>
      <c r="W20" s="659">
        <v>22</v>
      </c>
      <c r="X20" s="644">
        <v>87</v>
      </c>
      <c r="Y20" s="658">
        <v>-3</v>
      </c>
      <c r="Z20" s="659">
        <v>84</v>
      </c>
      <c r="AA20" s="644">
        <v>88</v>
      </c>
      <c r="AB20" s="658">
        <v>-4</v>
      </c>
      <c r="AC20" s="659">
        <v>84</v>
      </c>
      <c r="AD20" s="644">
        <v>73</v>
      </c>
      <c r="AE20" s="658">
        <v>-42</v>
      </c>
      <c r="AF20" s="659">
        <f>AD20+AE20</f>
        <v>31</v>
      </c>
      <c r="AG20" s="9"/>
      <c r="AH20" s="1549"/>
      <c r="AI20" s="1549"/>
      <c r="AJ20" s="1549"/>
      <c r="AK20" s="1283"/>
      <c r="AL20" s="1284"/>
      <c r="AM20" s="1284"/>
    </row>
    <row r="21" spans="2:39" ht="26.25" customHeight="1">
      <c r="B21" s="1587" t="s">
        <v>519</v>
      </c>
      <c r="C21" s="1588"/>
      <c r="D21" s="1588"/>
      <c r="E21" s="1025">
        <v>34</v>
      </c>
      <c r="F21" s="1026">
        <v>-3</v>
      </c>
      <c r="G21" s="1024">
        <f t="shared" si="0"/>
        <v>31</v>
      </c>
      <c r="H21" s="1025">
        <v>47</v>
      </c>
      <c r="I21" s="1026">
        <v>-5</v>
      </c>
      <c r="J21" s="1024">
        <f t="shared" ref="J21:J29" si="1">SUM(H21:I21)</f>
        <v>42</v>
      </c>
      <c r="K21" s="1025">
        <v>30</v>
      </c>
      <c r="L21" s="1026">
        <v>-18</v>
      </c>
      <c r="M21" s="1024">
        <v>12</v>
      </c>
      <c r="N21" s="1025">
        <v>31</v>
      </c>
      <c r="O21" s="1026">
        <v>-10</v>
      </c>
      <c r="P21" s="1024">
        <v>21</v>
      </c>
      <c r="Q21" s="614"/>
      <c r="R21" s="1538" t="s">
        <v>519</v>
      </c>
      <c r="S21" s="1539"/>
      <c r="T21" s="1550"/>
      <c r="U21" s="647">
        <v>27</v>
      </c>
      <c r="V21" s="660">
        <v>-10</v>
      </c>
      <c r="W21" s="659">
        <v>17</v>
      </c>
      <c r="X21" s="647">
        <v>60</v>
      </c>
      <c r="Y21" s="660">
        <v>-16</v>
      </c>
      <c r="Z21" s="659">
        <v>44</v>
      </c>
      <c r="AA21" s="647">
        <v>94</v>
      </c>
      <c r="AB21" s="660">
        <v>-24</v>
      </c>
      <c r="AC21" s="659">
        <v>70</v>
      </c>
      <c r="AD21" s="647">
        <v>55</v>
      </c>
      <c r="AE21" s="660">
        <v>-29</v>
      </c>
      <c r="AF21" s="659">
        <f t="shared" ref="AF21:AF27" si="2">AD21+AE21</f>
        <v>26</v>
      </c>
      <c r="AG21" s="9"/>
      <c r="AH21" s="1549"/>
      <c r="AI21" s="1549"/>
      <c r="AJ21" s="1549"/>
      <c r="AK21" s="1283"/>
      <c r="AL21" s="1284"/>
      <c r="AM21" s="1284"/>
    </row>
    <row r="22" spans="2:39" ht="26.25" customHeight="1">
      <c r="B22" s="1587" t="s">
        <v>520</v>
      </c>
      <c r="C22" s="1588"/>
      <c r="D22" s="1588"/>
      <c r="E22" s="1025">
        <v>43</v>
      </c>
      <c r="F22" s="1026">
        <v>0</v>
      </c>
      <c r="G22" s="1024">
        <f t="shared" si="0"/>
        <v>43</v>
      </c>
      <c r="H22" s="1025">
        <v>55</v>
      </c>
      <c r="I22" s="1026">
        <v>0</v>
      </c>
      <c r="J22" s="1024">
        <f t="shared" si="1"/>
        <v>55</v>
      </c>
      <c r="K22" s="1025">
        <v>71</v>
      </c>
      <c r="L22" s="1026">
        <v>-1</v>
      </c>
      <c r="M22" s="1024">
        <v>70</v>
      </c>
      <c r="N22" s="1025">
        <v>85</v>
      </c>
      <c r="O22" s="1026">
        <v>-3</v>
      </c>
      <c r="P22" s="1024">
        <v>82</v>
      </c>
      <c r="Q22" s="614"/>
      <c r="R22" s="1538" t="s">
        <v>521</v>
      </c>
      <c r="S22" s="1539"/>
      <c r="T22" s="1550"/>
      <c r="U22" s="647">
        <v>182</v>
      </c>
      <c r="V22" s="660">
        <v>-32</v>
      </c>
      <c r="W22" s="659">
        <v>150</v>
      </c>
      <c r="X22" s="647">
        <v>163</v>
      </c>
      <c r="Y22" s="660">
        <v>-31</v>
      </c>
      <c r="Z22" s="659">
        <v>132</v>
      </c>
      <c r="AA22" s="647">
        <v>334</v>
      </c>
      <c r="AB22" s="660">
        <v>-240</v>
      </c>
      <c r="AC22" s="659">
        <v>94</v>
      </c>
      <c r="AD22" s="647">
        <v>427</v>
      </c>
      <c r="AE22" s="660">
        <v>-223</v>
      </c>
      <c r="AF22" s="659">
        <f t="shared" si="2"/>
        <v>204</v>
      </c>
      <c r="AG22" s="9"/>
      <c r="AH22" s="1549"/>
      <c r="AI22" s="1549"/>
      <c r="AJ22" s="1549"/>
      <c r="AK22" s="1283"/>
      <c r="AL22" s="1284"/>
      <c r="AM22" s="1284"/>
    </row>
    <row r="23" spans="2:39" ht="26.25" customHeight="1">
      <c r="B23" s="1587" t="s">
        <v>522</v>
      </c>
      <c r="C23" s="1588"/>
      <c r="D23" s="1588"/>
      <c r="E23" s="1025">
        <v>106</v>
      </c>
      <c r="F23" s="1026">
        <v>-143</v>
      </c>
      <c r="G23" s="1024">
        <f t="shared" si="0"/>
        <v>-37</v>
      </c>
      <c r="H23" s="1025">
        <v>114</v>
      </c>
      <c r="I23" s="1026">
        <v>-14</v>
      </c>
      <c r="J23" s="1024">
        <v>99</v>
      </c>
      <c r="K23" s="1025">
        <v>103</v>
      </c>
      <c r="L23" s="1026">
        <v>-41</v>
      </c>
      <c r="M23" s="1024">
        <v>62</v>
      </c>
      <c r="N23" s="1025">
        <v>100</v>
      </c>
      <c r="O23" s="1026">
        <v>-32</v>
      </c>
      <c r="P23" s="1024">
        <v>68</v>
      </c>
      <c r="Q23" s="614"/>
      <c r="R23" s="1538" t="s">
        <v>523</v>
      </c>
      <c r="S23" s="1539"/>
      <c r="T23" s="1550"/>
      <c r="U23" s="647">
        <v>60</v>
      </c>
      <c r="V23" s="660">
        <v>-62</v>
      </c>
      <c r="W23" s="659">
        <v>-2</v>
      </c>
      <c r="X23" s="647">
        <v>457</v>
      </c>
      <c r="Y23" s="660">
        <v>-86</v>
      </c>
      <c r="Z23" s="659">
        <v>371</v>
      </c>
      <c r="AA23" s="647">
        <v>728</v>
      </c>
      <c r="AB23" s="660">
        <v>-13</v>
      </c>
      <c r="AC23" s="659">
        <v>715</v>
      </c>
      <c r="AD23" s="647">
        <v>387</v>
      </c>
      <c r="AE23" s="660">
        <v>-3</v>
      </c>
      <c r="AF23" s="659">
        <f t="shared" si="2"/>
        <v>384</v>
      </c>
      <c r="AG23" s="9"/>
      <c r="AH23" s="1549"/>
      <c r="AI23" s="1549"/>
      <c r="AJ23" s="1549"/>
      <c r="AK23" s="1283"/>
      <c r="AL23" s="1284"/>
      <c r="AM23" s="1284"/>
    </row>
    <row r="24" spans="2:39" ht="26.25" customHeight="1">
      <c r="B24" s="1587" t="s">
        <v>524</v>
      </c>
      <c r="C24" s="1588"/>
      <c r="D24" s="1588"/>
      <c r="E24" s="1025">
        <v>265</v>
      </c>
      <c r="F24" s="1026">
        <v>-19</v>
      </c>
      <c r="G24" s="1024">
        <f t="shared" si="0"/>
        <v>246</v>
      </c>
      <c r="H24" s="1025">
        <v>322</v>
      </c>
      <c r="I24" s="1026">
        <v>-4</v>
      </c>
      <c r="J24" s="1024">
        <v>319</v>
      </c>
      <c r="K24" s="1025">
        <v>224</v>
      </c>
      <c r="L24" s="1026">
        <v>-11</v>
      </c>
      <c r="M24" s="1024">
        <v>213</v>
      </c>
      <c r="N24" s="1025">
        <v>60</v>
      </c>
      <c r="O24" s="1026">
        <v>-62</v>
      </c>
      <c r="P24" s="1024">
        <v>-2</v>
      </c>
      <c r="Q24" s="614"/>
      <c r="R24" s="1538" t="s">
        <v>483</v>
      </c>
      <c r="S24" s="1539"/>
      <c r="T24" s="1550"/>
      <c r="U24" s="647">
        <v>51</v>
      </c>
      <c r="V24" s="1035">
        <v>0</v>
      </c>
      <c r="W24" s="659">
        <v>51</v>
      </c>
      <c r="X24" s="647">
        <v>114</v>
      </c>
      <c r="Y24" s="660">
        <v>-2</v>
      </c>
      <c r="Z24" s="659">
        <v>112</v>
      </c>
      <c r="AA24" s="647">
        <v>139</v>
      </c>
      <c r="AB24" s="660">
        <v>-1</v>
      </c>
      <c r="AC24" s="659">
        <v>138</v>
      </c>
      <c r="AD24" s="647">
        <v>104</v>
      </c>
      <c r="AE24" s="660">
        <v>-2</v>
      </c>
      <c r="AF24" s="659">
        <f t="shared" si="2"/>
        <v>102</v>
      </c>
      <c r="AG24" s="9"/>
      <c r="AH24" s="1549"/>
      <c r="AI24" s="1549"/>
      <c r="AJ24" s="1549"/>
      <c r="AK24" s="1283"/>
      <c r="AL24" s="1284"/>
      <c r="AM24" s="1284"/>
    </row>
    <row r="25" spans="2:39" ht="26.25" customHeight="1">
      <c r="B25" s="1587" t="s">
        <v>483</v>
      </c>
      <c r="C25" s="1588"/>
      <c r="D25" s="1588"/>
      <c r="E25" s="1025">
        <v>85</v>
      </c>
      <c r="F25" s="1026">
        <v>-9</v>
      </c>
      <c r="G25" s="1024">
        <f t="shared" si="0"/>
        <v>76</v>
      </c>
      <c r="H25" s="1025">
        <v>84</v>
      </c>
      <c r="I25" s="1026">
        <v>-8</v>
      </c>
      <c r="J25" s="1024">
        <v>75</v>
      </c>
      <c r="K25" s="1025">
        <v>72</v>
      </c>
      <c r="L25" s="1026">
        <v>-1</v>
      </c>
      <c r="M25" s="1024">
        <v>71</v>
      </c>
      <c r="N25" s="1025">
        <v>50</v>
      </c>
      <c r="O25" s="1026">
        <v>0</v>
      </c>
      <c r="P25" s="1024">
        <v>50</v>
      </c>
      <c r="Q25" s="614"/>
      <c r="R25" s="1538" t="s">
        <v>525</v>
      </c>
      <c r="S25" s="1539"/>
      <c r="T25" s="1550"/>
      <c r="U25" s="647">
        <v>85</v>
      </c>
      <c r="V25" s="660">
        <v>-17</v>
      </c>
      <c r="W25" s="659">
        <v>68</v>
      </c>
      <c r="X25" s="647">
        <v>99</v>
      </c>
      <c r="Y25" s="660">
        <v>-13</v>
      </c>
      <c r="Z25" s="659">
        <v>86</v>
      </c>
      <c r="AA25" s="647">
        <v>83</v>
      </c>
      <c r="AB25" s="660">
        <v>-15</v>
      </c>
      <c r="AC25" s="659">
        <v>68</v>
      </c>
      <c r="AD25" s="647">
        <v>119</v>
      </c>
      <c r="AE25" s="660">
        <v>-18</v>
      </c>
      <c r="AF25" s="659">
        <f t="shared" si="2"/>
        <v>101</v>
      </c>
      <c r="AG25" s="9"/>
      <c r="AH25" s="1549"/>
      <c r="AI25" s="1549"/>
      <c r="AJ25" s="1549"/>
      <c r="AK25" s="1283"/>
      <c r="AL25" s="1284"/>
      <c r="AM25" s="1284"/>
    </row>
    <row r="26" spans="2:39" ht="27" customHeight="1">
      <c r="B26" s="1587" t="s">
        <v>526</v>
      </c>
      <c r="C26" s="1588"/>
      <c r="D26" s="1588"/>
      <c r="E26" s="1025">
        <v>84</v>
      </c>
      <c r="F26" s="1026">
        <v>-7</v>
      </c>
      <c r="G26" s="1024">
        <f t="shared" si="0"/>
        <v>77</v>
      </c>
      <c r="H26" s="1025">
        <v>51</v>
      </c>
      <c r="I26" s="1026">
        <v>-7</v>
      </c>
      <c r="J26" s="1024">
        <f t="shared" si="1"/>
        <v>44</v>
      </c>
      <c r="K26" s="1025">
        <v>45</v>
      </c>
      <c r="L26" s="1026">
        <v>-14</v>
      </c>
      <c r="M26" s="1024">
        <v>31</v>
      </c>
      <c r="N26" s="1025">
        <v>77</v>
      </c>
      <c r="O26" s="1026">
        <v>-5</v>
      </c>
      <c r="P26" s="1024">
        <v>72</v>
      </c>
      <c r="Q26" s="614"/>
      <c r="R26" s="1591" t="s">
        <v>527</v>
      </c>
      <c r="S26" s="1592"/>
      <c r="T26" s="1593"/>
      <c r="U26" s="647">
        <v>73</v>
      </c>
      <c r="V26" s="660">
        <v>-21</v>
      </c>
      <c r="W26" s="659">
        <v>52</v>
      </c>
      <c r="X26" s="647">
        <v>74</v>
      </c>
      <c r="Y26" s="660">
        <v>-13</v>
      </c>
      <c r="Z26" s="659">
        <v>61</v>
      </c>
      <c r="AA26" s="647">
        <v>68</v>
      </c>
      <c r="AB26" s="660">
        <v>-33</v>
      </c>
      <c r="AC26" s="659">
        <v>35</v>
      </c>
      <c r="AD26" s="647">
        <v>147</v>
      </c>
      <c r="AE26" s="660">
        <v>-12</v>
      </c>
      <c r="AF26" s="659">
        <f t="shared" si="2"/>
        <v>135</v>
      </c>
      <c r="AG26" s="9"/>
      <c r="AH26" s="1563"/>
      <c r="AI26" s="1563"/>
      <c r="AJ26" s="1563"/>
      <c r="AK26" s="1283"/>
      <c r="AL26" s="1284"/>
      <c r="AM26" s="1284"/>
    </row>
    <row r="27" spans="2:39" ht="26.25" customHeight="1" thickBot="1">
      <c r="B27" s="1587" t="s">
        <v>528</v>
      </c>
      <c r="C27" s="1588"/>
      <c r="D27" s="1588"/>
      <c r="E27" s="1025">
        <v>66</v>
      </c>
      <c r="F27" s="1026">
        <v>-9</v>
      </c>
      <c r="G27" s="1024">
        <f t="shared" si="0"/>
        <v>57</v>
      </c>
      <c r="H27" s="1025">
        <v>67</v>
      </c>
      <c r="I27" s="1026">
        <v>-11</v>
      </c>
      <c r="J27" s="1024">
        <f t="shared" si="1"/>
        <v>56</v>
      </c>
      <c r="K27" s="1025">
        <v>71</v>
      </c>
      <c r="L27" s="1026">
        <v>-13</v>
      </c>
      <c r="M27" s="1024">
        <v>58</v>
      </c>
      <c r="N27" s="1025">
        <v>76</v>
      </c>
      <c r="O27" s="1026">
        <v>-32</v>
      </c>
      <c r="P27" s="1024">
        <v>44</v>
      </c>
      <c r="Q27" s="614"/>
      <c r="R27" s="1540" t="s">
        <v>595</v>
      </c>
      <c r="S27" s="1541"/>
      <c r="T27" s="1541"/>
      <c r="U27" s="650">
        <v>56</v>
      </c>
      <c r="V27" s="661">
        <v>-23</v>
      </c>
      <c r="W27" s="662">
        <v>33</v>
      </c>
      <c r="X27" s="650">
        <v>133</v>
      </c>
      <c r="Y27" s="661">
        <v>-16</v>
      </c>
      <c r="Z27" s="662">
        <v>117</v>
      </c>
      <c r="AA27" s="650">
        <v>81</v>
      </c>
      <c r="AB27" s="661">
        <v>-8</v>
      </c>
      <c r="AC27" s="662">
        <v>73</v>
      </c>
      <c r="AD27" s="1194">
        <v>58</v>
      </c>
      <c r="AE27" s="1195">
        <v>-28</v>
      </c>
      <c r="AF27" s="1196">
        <f t="shared" si="2"/>
        <v>30</v>
      </c>
      <c r="AG27" s="614"/>
      <c r="AH27" s="1549"/>
      <c r="AI27" s="1549"/>
      <c r="AJ27" s="1549"/>
      <c r="AK27" s="1283"/>
      <c r="AL27" s="1284"/>
      <c r="AM27" s="1284"/>
    </row>
    <row r="28" spans="2:39" ht="26.25" customHeight="1" thickTop="1">
      <c r="B28" s="1587" t="s">
        <v>529</v>
      </c>
      <c r="C28" s="1588"/>
      <c r="D28" s="1588"/>
      <c r="E28" s="1025">
        <v>42</v>
      </c>
      <c r="F28" s="1026">
        <v>0</v>
      </c>
      <c r="G28" s="1024">
        <f t="shared" si="0"/>
        <v>42</v>
      </c>
      <c r="H28" s="1025">
        <v>32</v>
      </c>
      <c r="I28" s="1026">
        <v>0</v>
      </c>
      <c r="J28" s="1024">
        <f t="shared" si="1"/>
        <v>32</v>
      </c>
      <c r="K28" s="1025">
        <v>42</v>
      </c>
      <c r="L28" s="1026">
        <v>0</v>
      </c>
      <c r="M28" s="1024">
        <v>42</v>
      </c>
      <c r="N28" s="1025">
        <v>31</v>
      </c>
      <c r="O28" s="1026">
        <v>-1</v>
      </c>
      <c r="P28" s="1024">
        <v>30</v>
      </c>
      <c r="Q28" s="614"/>
      <c r="R28" s="1535" t="s">
        <v>486</v>
      </c>
      <c r="S28" s="1536"/>
      <c r="T28" s="1537"/>
      <c r="U28" s="663">
        <v>568</v>
      </c>
      <c r="V28" s="664">
        <v>-177</v>
      </c>
      <c r="W28" s="665">
        <v>391</v>
      </c>
      <c r="X28" s="1033">
        <v>1187</v>
      </c>
      <c r="Y28" s="664">
        <v>-180</v>
      </c>
      <c r="Z28" s="1034">
        <v>1007</v>
      </c>
      <c r="AA28" s="1033">
        <v>1615</v>
      </c>
      <c r="AB28" s="664">
        <v>-338</v>
      </c>
      <c r="AC28" s="1034">
        <v>1277</v>
      </c>
      <c r="AD28" s="1197">
        <f>SUM(AD20:AD27)</f>
        <v>1370</v>
      </c>
      <c r="AE28" s="154">
        <f>SUM(AE20:AE27)</f>
        <v>-357</v>
      </c>
      <c r="AF28" s="1199">
        <f>AD28+AE28</f>
        <v>1013</v>
      </c>
      <c r="AG28" s="614"/>
      <c r="AH28" s="1549"/>
      <c r="AI28" s="1549"/>
      <c r="AJ28" s="1549"/>
      <c r="AK28" s="614"/>
      <c r="AL28" s="614"/>
      <c r="AM28" s="667"/>
    </row>
    <row r="29" spans="2:39" ht="26.25" customHeight="1" thickBot="1">
      <c r="B29" s="1589" t="s">
        <v>595</v>
      </c>
      <c r="C29" s="1590"/>
      <c r="D29" s="1590"/>
      <c r="E29" s="1027">
        <v>9</v>
      </c>
      <c r="F29" s="1028">
        <v>-9</v>
      </c>
      <c r="G29" s="1029">
        <f t="shared" si="0"/>
        <v>0</v>
      </c>
      <c r="H29" s="1027">
        <v>22</v>
      </c>
      <c r="I29" s="1028">
        <v>-7</v>
      </c>
      <c r="J29" s="1029">
        <f t="shared" si="1"/>
        <v>15</v>
      </c>
      <c r="K29" s="1027">
        <v>16</v>
      </c>
      <c r="L29" s="1028">
        <v>-9</v>
      </c>
      <c r="M29" s="1029">
        <v>7</v>
      </c>
      <c r="N29" s="1027">
        <v>13</v>
      </c>
      <c r="O29" s="1028">
        <v>-19</v>
      </c>
      <c r="P29" s="1029">
        <v>-6</v>
      </c>
      <c r="Q29" s="614"/>
      <c r="R29" s="1326"/>
      <c r="S29" s="1326"/>
      <c r="T29" s="1326"/>
      <c r="U29" s="614"/>
      <c r="V29" s="614"/>
      <c r="W29" s="667"/>
      <c r="X29" s="614"/>
      <c r="Y29" s="614"/>
      <c r="Z29" s="667"/>
      <c r="AA29" s="614"/>
      <c r="AB29" s="614"/>
      <c r="AC29" s="614"/>
      <c r="AD29" s="614"/>
      <c r="AE29" s="614"/>
      <c r="AF29" s="614"/>
      <c r="AG29" s="614"/>
      <c r="AH29" s="614"/>
      <c r="AI29" s="9"/>
      <c r="AJ29" s="9"/>
      <c r="AK29" s="9"/>
      <c r="AL29" s="9"/>
      <c r="AM29" s="9"/>
    </row>
    <row r="30" spans="2:39" ht="26.25" customHeight="1" thickTop="1">
      <c r="B30" s="1583" t="s">
        <v>486</v>
      </c>
      <c r="C30" s="1584"/>
      <c r="D30" s="1585"/>
      <c r="E30" s="1030">
        <f>SUM(E20:E29)</f>
        <v>809</v>
      </c>
      <c r="F30" s="1031">
        <f>SUM(F20:F29)</f>
        <v>-200</v>
      </c>
      <c r="G30" s="1032">
        <f t="shared" si="0"/>
        <v>609</v>
      </c>
      <c r="H30" s="1030">
        <v>857</v>
      </c>
      <c r="I30" s="1031">
        <v>-62</v>
      </c>
      <c r="J30" s="1032">
        <v>795</v>
      </c>
      <c r="K30" s="1030">
        <v>712</v>
      </c>
      <c r="L30" s="1031">
        <v>-118</v>
      </c>
      <c r="M30" s="1032">
        <v>594</v>
      </c>
      <c r="N30" s="1030">
        <v>560</v>
      </c>
      <c r="O30" s="1031">
        <v>-177</v>
      </c>
      <c r="P30" s="1032">
        <v>383</v>
      </c>
      <c r="Q30" s="614"/>
      <c r="R30" s="1326"/>
      <c r="S30" s="1326"/>
      <c r="T30" s="1326"/>
      <c r="U30" s="614"/>
      <c r="V30" s="614"/>
      <c r="W30" s="667"/>
      <c r="X30" s="614"/>
      <c r="Y30" s="614"/>
      <c r="Z30" s="667"/>
      <c r="AA30" s="614"/>
      <c r="AB30" s="614"/>
      <c r="AC30" s="614"/>
      <c r="AD30" s="614"/>
      <c r="AE30" s="614"/>
      <c r="AF30" s="614"/>
      <c r="AG30" s="614"/>
      <c r="AH30" s="614"/>
      <c r="AI30" s="9"/>
      <c r="AJ30" s="9"/>
      <c r="AK30" s="9"/>
      <c r="AL30" s="9"/>
      <c r="AM30" s="9"/>
    </row>
    <row r="31" spans="2:39" ht="20.65" customHeight="1">
      <c r="B31" s="1586" t="s">
        <v>721</v>
      </c>
      <c r="C31" s="1586"/>
      <c r="D31" s="1586"/>
      <c r="E31" s="1586"/>
      <c r="F31" s="1586"/>
      <c r="G31" s="1586"/>
      <c r="H31" s="1586"/>
      <c r="I31" s="1586"/>
      <c r="J31" s="1586"/>
      <c r="K31" s="1586"/>
      <c r="L31" s="1586"/>
      <c r="M31" s="1586"/>
      <c r="N31" s="1586"/>
      <c r="O31" s="1586"/>
      <c r="P31" s="1586"/>
      <c r="Q31" s="1586"/>
      <c r="R31" s="1586"/>
      <c r="S31" s="1586"/>
      <c r="T31" s="1586"/>
      <c r="U31" s="1586"/>
      <c r="V31" s="1586"/>
      <c r="W31" s="1586"/>
      <c r="X31" s="1586"/>
      <c r="Y31" s="1586"/>
      <c r="Z31" s="1586"/>
      <c r="AA31" s="1092"/>
      <c r="AB31" s="614"/>
      <c r="AC31" s="614"/>
      <c r="AD31" s="614"/>
      <c r="AE31" s="614"/>
      <c r="AF31" s="614"/>
      <c r="AG31" s="614"/>
    </row>
    <row r="32" spans="2:39" ht="32.25" customHeight="1">
      <c r="B32" s="1586"/>
      <c r="C32" s="1586"/>
      <c r="D32" s="1586"/>
      <c r="E32" s="1586"/>
      <c r="F32" s="1586"/>
      <c r="G32" s="1586"/>
      <c r="H32" s="1586"/>
      <c r="I32" s="1586"/>
      <c r="J32" s="1586"/>
      <c r="K32" s="1586"/>
      <c r="L32" s="1586"/>
      <c r="M32" s="1586"/>
      <c r="N32" s="1586"/>
      <c r="O32" s="1586"/>
      <c r="P32" s="1586"/>
      <c r="Q32" s="1586"/>
      <c r="R32" s="1586"/>
      <c r="S32" s="1586"/>
      <c r="T32" s="1586"/>
      <c r="U32" s="1586"/>
      <c r="V32" s="1586"/>
      <c r="W32" s="1586"/>
      <c r="X32" s="1586"/>
      <c r="Y32" s="1586"/>
      <c r="Z32" s="1586"/>
      <c r="AA32" s="614"/>
      <c r="AB32" s="614"/>
      <c r="AC32" s="614"/>
      <c r="AD32" s="614"/>
      <c r="AE32" s="614"/>
      <c r="AF32" s="614"/>
      <c r="AG32" s="614"/>
    </row>
    <row r="33" spans="1:39" ht="32.25" customHeight="1">
      <c r="B33" s="1327"/>
      <c r="C33" s="1327"/>
      <c r="D33" s="1327"/>
      <c r="E33" s="1327"/>
      <c r="F33" s="1327"/>
      <c r="G33" s="1327"/>
      <c r="H33" s="1327"/>
      <c r="I33" s="1327"/>
      <c r="J33" s="1327"/>
      <c r="K33" s="1327"/>
      <c r="L33" s="1327"/>
      <c r="M33" s="1327"/>
      <c r="N33" s="1327"/>
      <c r="O33" s="1327"/>
      <c r="P33" s="1327"/>
      <c r="Q33" s="1327"/>
      <c r="R33" s="115" t="s">
        <v>40</v>
      </c>
      <c r="S33" s="1327"/>
      <c r="T33" s="1327"/>
      <c r="U33" s="1327"/>
      <c r="V33" s="1327"/>
      <c r="W33" s="1327"/>
      <c r="X33" s="1327"/>
      <c r="Y33" s="1327"/>
      <c r="Z33" s="1327"/>
      <c r="AA33" s="614"/>
      <c r="AB33" s="614"/>
      <c r="AC33" s="614"/>
      <c r="AD33" s="614"/>
      <c r="AE33" s="614"/>
      <c r="AF33" s="614"/>
      <c r="AG33" s="614"/>
    </row>
    <row r="34" spans="1:39" ht="18.75" customHeight="1">
      <c r="B34" s="1554"/>
      <c r="C34" s="1555"/>
      <c r="D34" s="1529" t="s">
        <v>549</v>
      </c>
      <c r="E34" s="1530"/>
      <c r="F34" s="1531"/>
      <c r="G34" s="1529" t="s">
        <v>550</v>
      </c>
      <c r="H34" s="1530"/>
      <c r="I34" s="1531"/>
      <c r="J34" s="1529" t="s">
        <v>551</v>
      </c>
      <c r="K34" s="1530"/>
      <c r="L34" s="1531"/>
      <c r="M34" s="1529" t="s">
        <v>552</v>
      </c>
      <c r="N34" s="1530"/>
      <c r="O34" s="1531"/>
      <c r="P34" s="1529" t="s">
        <v>605</v>
      </c>
      <c r="Q34" s="1530"/>
      <c r="R34" s="1531"/>
      <c r="S34" s="1582"/>
      <c r="T34" s="1542"/>
      <c r="U34" s="1542"/>
      <c r="V34" s="1542"/>
      <c r="W34" s="1542"/>
      <c r="X34" s="1542"/>
      <c r="Y34" s="1542"/>
      <c r="Z34" s="1542"/>
      <c r="AA34" s="1542"/>
    </row>
    <row r="35" spans="1:39" ht="18" customHeight="1">
      <c r="B35" s="1556"/>
      <c r="C35" s="1546"/>
      <c r="D35" s="1532"/>
      <c r="E35" s="1533"/>
      <c r="F35" s="1534"/>
      <c r="G35" s="1532"/>
      <c r="H35" s="1533"/>
      <c r="I35" s="1534"/>
      <c r="J35" s="1532"/>
      <c r="K35" s="1533"/>
      <c r="L35" s="1534"/>
      <c r="M35" s="1532"/>
      <c r="N35" s="1533"/>
      <c r="O35" s="1534"/>
      <c r="P35" s="1532"/>
      <c r="Q35" s="1533"/>
      <c r="R35" s="1534"/>
      <c r="S35" s="1582"/>
      <c r="T35" s="1542"/>
      <c r="U35" s="1542"/>
      <c r="V35" s="1542"/>
      <c r="W35" s="1542"/>
      <c r="X35" s="1542"/>
      <c r="Y35" s="1542"/>
      <c r="Z35" s="1542"/>
      <c r="AA35" s="1542"/>
    </row>
    <row r="36" spans="1:39" ht="21" customHeight="1">
      <c r="B36" s="1557"/>
      <c r="C36" s="1558"/>
      <c r="D36" s="5" t="s">
        <v>579</v>
      </c>
      <c r="E36" s="3" t="s">
        <v>580</v>
      </c>
      <c r="F36" s="4" t="s">
        <v>486</v>
      </c>
      <c r="G36" s="5" t="s">
        <v>579</v>
      </c>
      <c r="H36" s="3" t="s">
        <v>580</v>
      </c>
      <c r="I36" s="4" t="s">
        <v>486</v>
      </c>
      <c r="J36" s="5" t="s">
        <v>579</v>
      </c>
      <c r="K36" s="3" t="s">
        <v>580</v>
      </c>
      <c r="L36" s="4" t="s">
        <v>486</v>
      </c>
      <c r="M36" s="5" t="s">
        <v>579</v>
      </c>
      <c r="N36" s="3" t="s">
        <v>580</v>
      </c>
      <c r="O36" s="4" t="s">
        <v>486</v>
      </c>
      <c r="P36" s="5" t="s">
        <v>579</v>
      </c>
      <c r="Q36" s="3" t="s">
        <v>580</v>
      </c>
      <c r="R36" s="4" t="s">
        <v>486</v>
      </c>
      <c r="S36" s="1218"/>
      <c r="T36" s="612"/>
      <c r="U36" s="612"/>
      <c r="V36" s="612"/>
      <c r="W36" s="612"/>
      <c r="X36" s="612"/>
      <c r="Y36" s="612"/>
      <c r="Z36" s="612"/>
      <c r="AA36" s="612"/>
    </row>
    <row r="37" spans="1:39" ht="26.25" customHeight="1">
      <c r="B37" s="1543" t="s">
        <v>606</v>
      </c>
      <c r="C37" s="1544"/>
      <c r="D37" s="147">
        <v>94</v>
      </c>
      <c r="E37" s="145">
        <v>-38</v>
      </c>
      <c r="F37" s="146">
        <v>56</v>
      </c>
      <c r="G37" s="147">
        <v>92</v>
      </c>
      <c r="H37" s="145">
        <v>-8</v>
      </c>
      <c r="I37" s="146">
        <v>84</v>
      </c>
      <c r="J37" s="147">
        <v>117</v>
      </c>
      <c r="K37" s="145">
        <v>-12</v>
      </c>
      <c r="L37" s="146">
        <v>105</v>
      </c>
      <c r="M37" s="623">
        <v>136</v>
      </c>
      <c r="N37" s="624">
        <v>-10</v>
      </c>
      <c r="O37" s="625">
        <v>126</v>
      </c>
      <c r="P37" s="623">
        <v>167</v>
      </c>
      <c r="Q37" s="624">
        <v>-6</v>
      </c>
      <c r="R37" s="625">
        <v>161</v>
      </c>
      <c r="S37" s="1016"/>
      <c r="T37" s="614"/>
      <c r="U37" s="614"/>
      <c r="V37" s="638"/>
      <c r="W37" s="638"/>
      <c r="X37" s="638"/>
      <c r="Y37" s="638"/>
      <c r="Z37" s="638"/>
      <c r="AA37" s="638"/>
    </row>
    <row r="38" spans="1:39" ht="26.25" customHeight="1">
      <c r="B38" s="1538" t="s">
        <v>607</v>
      </c>
      <c r="C38" s="1581"/>
      <c r="D38" s="150">
        <v>200</v>
      </c>
      <c r="E38" s="148">
        <v>-128</v>
      </c>
      <c r="F38" s="149">
        <v>72</v>
      </c>
      <c r="G38" s="150">
        <v>259</v>
      </c>
      <c r="H38" s="148">
        <v>-222</v>
      </c>
      <c r="I38" s="149">
        <v>37</v>
      </c>
      <c r="J38" s="150">
        <v>223</v>
      </c>
      <c r="K38" s="148">
        <v>-240</v>
      </c>
      <c r="L38" s="149">
        <v>-17</v>
      </c>
      <c r="M38" s="632">
        <v>196</v>
      </c>
      <c r="N38" s="633">
        <v>-247</v>
      </c>
      <c r="O38" s="634">
        <v>-51</v>
      </c>
      <c r="P38" s="632">
        <v>321</v>
      </c>
      <c r="Q38" s="633">
        <v>-185</v>
      </c>
      <c r="R38" s="634">
        <v>136</v>
      </c>
      <c r="S38" s="1016"/>
      <c r="T38" s="614"/>
      <c r="U38" s="614"/>
      <c r="V38" s="638"/>
      <c r="W38" s="638"/>
      <c r="X38" s="638"/>
      <c r="Y38" s="638"/>
      <c r="Z38" s="638"/>
      <c r="AA38" s="638"/>
    </row>
    <row r="39" spans="1:39" ht="26.25" customHeight="1">
      <c r="B39" s="1538" t="s">
        <v>608</v>
      </c>
      <c r="C39" s="1581"/>
      <c r="D39" s="150">
        <v>181</v>
      </c>
      <c r="E39" s="148">
        <v>-26</v>
      </c>
      <c r="F39" s="149">
        <v>155</v>
      </c>
      <c r="G39" s="150">
        <v>173</v>
      </c>
      <c r="H39" s="148">
        <v>-7</v>
      </c>
      <c r="I39" s="149">
        <v>166</v>
      </c>
      <c r="J39" s="150">
        <v>232</v>
      </c>
      <c r="K39" s="148">
        <v>-7</v>
      </c>
      <c r="L39" s="149">
        <v>225</v>
      </c>
      <c r="M39" s="632">
        <v>129</v>
      </c>
      <c r="N39" s="633">
        <v>0</v>
      </c>
      <c r="O39" s="634">
        <v>129</v>
      </c>
      <c r="P39" s="632">
        <v>127</v>
      </c>
      <c r="Q39" s="633">
        <v>-1</v>
      </c>
      <c r="R39" s="634">
        <v>126</v>
      </c>
      <c r="S39" s="1016"/>
      <c r="T39" s="614"/>
      <c r="U39" s="614"/>
      <c r="V39" s="638"/>
      <c r="W39" s="638"/>
      <c r="X39" s="638"/>
      <c r="Y39" s="638"/>
      <c r="Z39" s="638"/>
      <c r="AA39" s="638"/>
    </row>
    <row r="40" spans="1:39" ht="26.25" customHeight="1" thickBot="1">
      <c r="B40" s="1545" t="s">
        <v>609</v>
      </c>
      <c r="C40" s="1546"/>
      <c r="D40" s="153">
        <v>82</v>
      </c>
      <c r="E40" s="151">
        <v>-75</v>
      </c>
      <c r="F40" s="152">
        <v>7</v>
      </c>
      <c r="G40" s="153">
        <v>148</v>
      </c>
      <c r="H40" s="151">
        <v>-18</v>
      </c>
      <c r="I40" s="152">
        <v>130</v>
      </c>
      <c r="J40" s="153">
        <v>64</v>
      </c>
      <c r="K40" s="151">
        <v>-25</v>
      </c>
      <c r="L40" s="152">
        <v>39</v>
      </c>
      <c r="M40" s="626">
        <v>86</v>
      </c>
      <c r="N40" s="627">
        <v>-14</v>
      </c>
      <c r="O40" s="628">
        <v>72</v>
      </c>
      <c r="P40" s="626">
        <v>45</v>
      </c>
      <c r="Q40" s="627">
        <v>-19</v>
      </c>
      <c r="R40" s="628">
        <v>26</v>
      </c>
      <c r="S40" s="1016"/>
      <c r="T40" s="614"/>
      <c r="U40" s="614"/>
      <c r="V40" s="638"/>
      <c r="W40" s="638"/>
      <c r="X40" s="638"/>
      <c r="Y40" s="638"/>
      <c r="Z40" s="638"/>
      <c r="AA40" s="638"/>
    </row>
    <row r="41" spans="1:39" ht="26.25" customHeight="1" thickTop="1">
      <c r="B41" s="1535" t="s">
        <v>565</v>
      </c>
      <c r="C41" s="1559"/>
      <c r="D41" s="156">
        <v>557</v>
      </c>
      <c r="E41" s="154">
        <v>-267</v>
      </c>
      <c r="F41" s="155">
        <v>290</v>
      </c>
      <c r="G41" s="156">
        <v>672</v>
      </c>
      <c r="H41" s="154">
        <v>-255</v>
      </c>
      <c r="I41" s="155">
        <v>417</v>
      </c>
      <c r="J41" s="156">
        <v>636</v>
      </c>
      <c r="K41" s="154">
        <v>-284</v>
      </c>
      <c r="L41" s="155">
        <v>352</v>
      </c>
      <c r="M41" s="629">
        <v>547</v>
      </c>
      <c r="N41" s="630">
        <v>-271</v>
      </c>
      <c r="O41" s="631">
        <v>276</v>
      </c>
      <c r="P41" s="629">
        <v>660</v>
      </c>
      <c r="Q41" s="630">
        <v>-211</v>
      </c>
      <c r="R41" s="631">
        <v>449</v>
      </c>
      <c r="S41" s="1016"/>
      <c r="T41" s="614"/>
      <c r="U41" s="614"/>
      <c r="V41" s="638"/>
      <c r="W41" s="638"/>
      <c r="X41" s="638"/>
      <c r="Y41" s="638"/>
      <c r="Z41" s="638"/>
      <c r="AA41" s="638"/>
    </row>
    <row r="42" spans="1:39" ht="20.65" customHeight="1">
      <c r="B42" s="700" t="s">
        <v>610</v>
      </c>
      <c r="C42" s="656"/>
      <c r="D42" s="666"/>
      <c r="E42" s="666"/>
      <c r="F42" s="667"/>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9"/>
      <c r="AI42" s="9"/>
      <c r="AJ42" s="9"/>
      <c r="AK42" s="9"/>
      <c r="AL42" s="9"/>
      <c r="AM42" s="9"/>
    </row>
    <row r="43" spans="1:39" ht="20.65" customHeight="1">
      <c r="B43" s="700" t="s">
        <v>611</v>
      </c>
      <c r="C43" s="656"/>
      <c r="D43" s="666"/>
      <c r="E43" s="666"/>
      <c r="F43" s="667"/>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9"/>
      <c r="AI43" s="9"/>
      <c r="AJ43" s="9"/>
      <c r="AK43" s="9"/>
      <c r="AL43" s="9"/>
      <c r="AM43" s="9"/>
    </row>
    <row r="44" spans="1:39" ht="22.5" customHeight="1">
      <c r="B44" s="612"/>
      <c r="C44" s="613"/>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row>
    <row r="45" spans="1:39" ht="26.25" customHeight="1">
      <c r="B45" s="696"/>
      <c r="C45" s="696"/>
      <c r="D45" s="696"/>
      <c r="E45" s="696"/>
      <c r="F45" s="696"/>
      <c r="G45" s="696"/>
      <c r="H45" s="696"/>
      <c r="I45" s="696"/>
      <c r="J45" s="696"/>
      <c r="K45" s="696"/>
      <c r="L45" s="696"/>
      <c r="M45" s="696"/>
      <c r="N45" s="696"/>
      <c r="O45" s="696"/>
      <c r="P45" s="696"/>
      <c r="Q45" s="696"/>
      <c r="R45" s="696"/>
      <c r="S45" s="614"/>
      <c r="T45" s="614"/>
      <c r="U45" s="614"/>
      <c r="V45" s="614"/>
      <c r="W45" s="614"/>
      <c r="X45" s="614"/>
      <c r="Y45" s="614"/>
      <c r="Z45" s="614"/>
      <c r="AA45" s="614"/>
      <c r="AB45" s="614"/>
      <c r="AC45" s="614"/>
      <c r="AD45" s="614"/>
      <c r="AE45" s="614"/>
      <c r="AF45" s="614"/>
      <c r="AG45" s="614"/>
    </row>
    <row r="46" spans="1:39" ht="21" customHeight="1">
      <c r="A46" s="95" t="s">
        <v>612</v>
      </c>
      <c r="B46" s="95"/>
      <c r="C46" s="95"/>
    </row>
    <row r="47" spans="1:39">
      <c r="X47" s="115"/>
      <c r="AA47" s="115"/>
      <c r="AD47" s="115"/>
      <c r="AG47" s="115" t="s">
        <v>40</v>
      </c>
    </row>
    <row r="48" spans="1:39" ht="18.75" customHeight="1">
      <c r="B48" s="1554"/>
      <c r="C48" s="1555"/>
      <c r="D48" s="1529" t="s">
        <v>569</v>
      </c>
      <c r="E48" s="1530"/>
      <c r="F48" s="1531"/>
      <c r="G48" s="1529" t="s">
        <v>570</v>
      </c>
      <c r="H48" s="1530"/>
      <c r="I48" s="1531"/>
      <c r="J48" s="1529" t="s">
        <v>571</v>
      </c>
      <c r="K48" s="1530"/>
      <c r="L48" s="1531"/>
      <c r="M48" s="1529" t="s">
        <v>572</v>
      </c>
      <c r="N48" s="1530"/>
      <c r="O48" s="1531"/>
      <c r="P48" s="1529" t="s">
        <v>573</v>
      </c>
      <c r="Q48" s="1530"/>
      <c r="R48" s="1531"/>
      <c r="S48" s="1529" t="s">
        <v>574</v>
      </c>
      <c r="T48" s="1530"/>
      <c r="U48" s="1531"/>
      <c r="V48" s="1529" t="s">
        <v>575</v>
      </c>
      <c r="W48" s="1530"/>
      <c r="X48" s="1531"/>
      <c r="Y48" s="1529" t="s">
        <v>576</v>
      </c>
      <c r="Z48" s="1530"/>
      <c r="AA48" s="1531"/>
      <c r="AB48" s="1529" t="s">
        <v>577</v>
      </c>
      <c r="AC48" s="1530"/>
      <c r="AD48" s="1531"/>
      <c r="AE48" s="1529" t="s">
        <v>549</v>
      </c>
      <c r="AF48" s="1530"/>
      <c r="AG48" s="1531"/>
    </row>
    <row r="49" spans="2:33" ht="18" customHeight="1">
      <c r="B49" s="1556"/>
      <c r="C49" s="1546"/>
      <c r="D49" s="1532"/>
      <c r="E49" s="1533"/>
      <c r="F49" s="1534"/>
      <c r="G49" s="1532"/>
      <c r="H49" s="1533"/>
      <c r="I49" s="1534"/>
      <c r="J49" s="1532"/>
      <c r="K49" s="1533"/>
      <c r="L49" s="1534"/>
      <c r="M49" s="1532"/>
      <c r="N49" s="1533"/>
      <c r="O49" s="1534"/>
      <c r="P49" s="1532"/>
      <c r="Q49" s="1533"/>
      <c r="R49" s="1534"/>
      <c r="S49" s="1532"/>
      <c r="T49" s="1533"/>
      <c r="U49" s="1534"/>
      <c r="V49" s="1532"/>
      <c r="W49" s="1533"/>
      <c r="X49" s="1534"/>
      <c r="Y49" s="1532"/>
      <c r="Z49" s="1533"/>
      <c r="AA49" s="1534"/>
      <c r="AB49" s="1532"/>
      <c r="AC49" s="1533"/>
      <c r="AD49" s="1534"/>
      <c r="AE49" s="1532"/>
      <c r="AF49" s="1533"/>
      <c r="AG49" s="1534"/>
    </row>
    <row r="50" spans="2:33" ht="21" customHeight="1">
      <c r="B50" s="1557"/>
      <c r="C50" s="1558"/>
      <c r="D50" s="2" t="s">
        <v>579</v>
      </c>
      <c r="E50" s="3" t="s">
        <v>580</v>
      </c>
      <c r="F50" s="4" t="s">
        <v>486</v>
      </c>
      <c r="G50" s="2" t="s">
        <v>579</v>
      </c>
      <c r="H50" s="3" t="s">
        <v>580</v>
      </c>
      <c r="I50" s="4" t="s">
        <v>486</v>
      </c>
      <c r="J50" s="5" t="s">
        <v>579</v>
      </c>
      <c r="K50" s="3" t="s">
        <v>580</v>
      </c>
      <c r="L50" s="4" t="s">
        <v>486</v>
      </c>
      <c r="M50" s="2" t="s">
        <v>579</v>
      </c>
      <c r="N50" s="3" t="s">
        <v>580</v>
      </c>
      <c r="O50" s="4" t="s">
        <v>486</v>
      </c>
      <c r="P50" s="5" t="s">
        <v>579</v>
      </c>
      <c r="Q50" s="3" t="s">
        <v>580</v>
      </c>
      <c r="R50" s="4" t="s">
        <v>486</v>
      </c>
      <c r="S50" s="5" t="s">
        <v>579</v>
      </c>
      <c r="T50" s="3" t="s">
        <v>580</v>
      </c>
      <c r="U50" s="4" t="s">
        <v>486</v>
      </c>
      <c r="V50" s="5" t="s">
        <v>579</v>
      </c>
      <c r="W50" s="3" t="s">
        <v>580</v>
      </c>
      <c r="X50" s="4" t="s">
        <v>486</v>
      </c>
      <c r="Y50" s="5" t="s">
        <v>579</v>
      </c>
      <c r="Z50" s="3" t="s">
        <v>580</v>
      </c>
      <c r="AA50" s="4" t="s">
        <v>486</v>
      </c>
      <c r="AB50" s="5" t="s">
        <v>579</v>
      </c>
      <c r="AC50" s="3" t="s">
        <v>580</v>
      </c>
      <c r="AD50" s="4" t="s">
        <v>486</v>
      </c>
      <c r="AE50" s="5" t="s">
        <v>579</v>
      </c>
      <c r="AF50" s="3" t="s">
        <v>580</v>
      </c>
      <c r="AG50" s="4" t="s">
        <v>486</v>
      </c>
    </row>
    <row r="51" spans="2:33" ht="26.25" customHeight="1">
      <c r="B51" s="1543" t="s">
        <v>606</v>
      </c>
      <c r="C51" s="1544"/>
      <c r="D51" s="147">
        <v>180</v>
      </c>
      <c r="E51" s="145">
        <v>-163</v>
      </c>
      <c r="F51" s="146">
        <v>17</v>
      </c>
      <c r="G51" s="147">
        <v>160</v>
      </c>
      <c r="H51" s="145">
        <v>-579</v>
      </c>
      <c r="I51" s="146">
        <v>-419</v>
      </c>
      <c r="J51" s="147">
        <v>168</v>
      </c>
      <c r="K51" s="145">
        <v>-42</v>
      </c>
      <c r="L51" s="146">
        <v>126</v>
      </c>
      <c r="M51" s="147">
        <v>229</v>
      </c>
      <c r="N51" s="145">
        <v>-61</v>
      </c>
      <c r="O51" s="146">
        <v>168</v>
      </c>
      <c r="P51" s="147">
        <v>126</v>
      </c>
      <c r="Q51" s="145">
        <v>-109</v>
      </c>
      <c r="R51" s="146">
        <v>17</v>
      </c>
      <c r="S51" s="147">
        <v>110</v>
      </c>
      <c r="T51" s="145">
        <v>-49</v>
      </c>
      <c r="U51" s="146">
        <v>61</v>
      </c>
      <c r="V51" s="147">
        <v>104</v>
      </c>
      <c r="W51" s="145">
        <v>-73</v>
      </c>
      <c r="X51" s="146">
        <v>31</v>
      </c>
      <c r="Y51" s="147">
        <v>74</v>
      </c>
      <c r="Z51" s="145">
        <v>-70</v>
      </c>
      <c r="AA51" s="146">
        <v>4</v>
      </c>
      <c r="AB51" s="147">
        <v>92</v>
      </c>
      <c r="AC51" s="145">
        <v>-58</v>
      </c>
      <c r="AD51" s="146">
        <v>34</v>
      </c>
      <c r="AE51" s="147">
        <v>88</v>
      </c>
      <c r="AF51" s="145">
        <v>-36</v>
      </c>
      <c r="AG51" s="146">
        <v>52</v>
      </c>
    </row>
    <row r="52" spans="2:33" ht="26.25" customHeight="1">
      <c r="B52" s="1538" t="s">
        <v>607</v>
      </c>
      <c r="C52" s="1581"/>
      <c r="D52" s="150">
        <v>171</v>
      </c>
      <c r="E52" s="148">
        <v>-209</v>
      </c>
      <c r="F52" s="149">
        <v>-38</v>
      </c>
      <c r="G52" s="150">
        <v>234</v>
      </c>
      <c r="H52" s="148">
        <v>-292</v>
      </c>
      <c r="I52" s="149">
        <v>-58</v>
      </c>
      <c r="J52" s="150">
        <v>403</v>
      </c>
      <c r="K52" s="148">
        <v>-57</v>
      </c>
      <c r="L52" s="149">
        <v>346</v>
      </c>
      <c r="M52" s="150">
        <v>457</v>
      </c>
      <c r="N52" s="148">
        <v>-45</v>
      </c>
      <c r="O52" s="149">
        <v>412</v>
      </c>
      <c r="P52" s="150">
        <v>474</v>
      </c>
      <c r="Q52" s="148">
        <v>-69</v>
      </c>
      <c r="R52" s="149">
        <v>405</v>
      </c>
      <c r="S52" s="150">
        <v>433</v>
      </c>
      <c r="T52" s="148">
        <v>-157</v>
      </c>
      <c r="U52" s="149">
        <v>276</v>
      </c>
      <c r="V52" s="150">
        <v>242</v>
      </c>
      <c r="W52" s="148">
        <v>-117</v>
      </c>
      <c r="X52" s="149">
        <v>125</v>
      </c>
      <c r="Y52" s="150">
        <v>398</v>
      </c>
      <c r="Z52" s="148">
        <v>-140</v>
      </c>
      <c r="AA52" s="149">
        <v>258</v>
      </c>
      <c r="AB52" s="150">
        <v>491</v>
      </c>
      <c r="AC52" s="148">
        <v>-86</v>
      </c>
      <c r="AD52" s="149">
        <v>405</v>
      </c>
      <c r="AE52" s="150">
        <v>217</v>
      </c>
      <c r="AF52" s="148">
        <v>-121</v>
      </c>
      <c r="AG52" s="149">
        <v>96</v>
      </c>
    </row>
    <row r="53" spans="2:33" ht="26.25" customHeight="1">
      <c r="B53" s="1538" t="s">
        <v>608</v>
      </c>
      <c r="C53" s="1581"/>
      <c r="D53" s="150">
        <v>68</v>
      </c>
      <c r="E53" s="148">
        <v>-9</v>
      </c>
      <c r="F53" s="149">
        <v>59</v>
      </c>
      <c r="G53" s="150">
        <v>111</v>
      </c>
      <c r="H53" s="148">
        <v>-76</v>
      </c>
      <c r="I53" s="149">
        <v>35</v>
      </c>
      <c r="J53" s="150">
        <v>166</v>
      </c>
      <c r="K53" s="148">
        <v>-33</v>
      </c>
      <c r="L53" s="149">
        <v>133</v>
      </c>
      <c r="M53" s="150">
        <v>198</v>
      </c>
      <c r="N53" s="148">
        <v>-26</v>
      </c>
      <c r="O53" s="149">
        <v>172</v>
      </c>
      <c r="P53" s="150">
        <v>217</v>
      </c>
      <c r="Q53" s="148">
        <v>-10</v>
      </c>
      <c r="R53" s="149">
        <v>207</v>
      </c>
      <c r="S53" s="150">
        <v>130</v>
      </c>
      <c r="T53" s="148">
        <v>-44</v>
      </c>
      <c r="U53" s="149">
        <v>86</v>
      </c>
      <c r="V53" s="150">
        <v>67</v>
      </c>
      <c r="W53" s="148">
        <v>-10</v>
      </c>
      <c r="X53" s="149">
        <v>57</v>
      </c>
      <c r="Y53" s="150">
        <v>111</v>
      </c>
      <c r="Z53" s="148">
        <v>-8</v>
      </c>
      <c r="AA53" s="149">
        <v>103</v>
      </c>
      <c r="AB53" s="150">
        <v>108</v>
      </c>
      <c r="AC53" s="148">
        <v>-1.0000000000000001E-9</v>
      </c>
      <c r="AD53" s="149">
        <v>108</v>
      </c>
      <c r="AE53" s="150">
        <v>174</v>
      </c>
      <c r="AF53" s="148">
        <v>-10</v>
      </c>
      <c r="AG53" s="149">
        <v>164</v>
      </c>
    </row>
    <row r="54" spans="2:33" ht="26.25" customHeight="1" thickBot="1">
      <c r="B54" s="1545" t="s">
        <v>609</v>
      </c>
      <c r="C54" s="1546"/>
      <c r="D54" s="153">
        <v>55</v>
      </c>
      <c r="E54" s="151">
        <v>-22</v>
      </c>
      <c r="F54" s="152">
        <v>33</v>
      </c>
      <c r="G54" s="153">
        <v>71</v>
      </c>
      <c r="H54" s="151">
        <v>-16</v>
      </c>
      <c r="I54" s="152">
        <v>55</v>
      </c>
      <c r="J54" s="153">
        <v>103</v>
      </c>
      <c r="K54" s="151">
        <v>-48</v>
      </c>
      <c r="L54" s="152">
        <v>55</v>
      </c>
      <c r="M54" s="153">
        <v>83</v>
      </c>
      <c r="N54" s="151">
        <v>-14</v>
      </c>
      <c r="O54" s="152">
        <v>69</v>
      </c>
      <c r="P54" s="153">
        <v>119</v>
      </c>
      <c r="Q54" s="151">
        <v>-18</v>
      </c>
      <c r="R54" s="152">
        <v>101</v>
      </c>
      <c r="S54" s="153">
        <v>67</v>
      </c>
      <c r="T54" s="151">
        <v>-106</v>
      </c>
      <c r="U54" s="152">
        <v>-39</v>
      </c>
      <c r="V54" s="153">
        <v>69</v>
      </c>
      <c r="W54" s="151">
        <v>-22</v>
      </c>
      <c r="X54" s="152">
        <v>47</v>
      </c>
      <c r="Y54" s="153">
        <v>137</v>
      </c>
      <c r="Z54" s="151">
        <v>-14</v>
      </c>
      <c r="AA54" s="152">
        <v>123</v>
      </c>
      <c r="AB54" s="153">
        <v>65</v>
      </c>
      <c r="AC54" s="151">
        <v>-61</v>
      </c>
      <c r="AD54" s="152">
        <v>4</v>
      </c>
      <c r="AE54" s="153">
        <v>80</v>
      </c>
      <c r="AF54" s="151">
        <v>-75</v>
      </c>
      <c r="AG54" s="152">
        <v>5</v>
      </c>
    </row>
    <row r="55" spans="2:33" ht="26.25" customHeight="1" thickTop="1">
      <c r="B55" s="1535" t="s">
        <v>565</v>
      </c>
      <c r="C55" s="1559"/>
      <c r="D55" s="156">
        <v>474</v>
      </c>
      <c r="E55" s="154">
        <v>-403</v>
      </c>
      <c r="F55" s="155">
        <v>71</v>
      </c>
      <c r="G55" s="156">
        <v>576</v>
      </c>
      <c r="H55" s="154">
        <v>-963</v>
      </c>
      <c r="I55" s="155">
        <v>-387</v>
      </c>
      <c r="J55" s="156">
        <v>840</v>
      </c>
      <c r="K55" s="154">
        <v>-180</v>
      </c>
      <c r="L55" s="155">
        <v>660</v>
      </c>
      <c r="M55" s="156">
        <v>967</v>
      </c>
      <c r="N55" s="154">
        <v>-146</v>
      </c>
      <c r="O55" s="155">
        <v>821</v>
      </c>
      <c r="P55" s="156">
        <v>936</v>
      </c>
      <c r="Q55" s="154">
        <v>-206</v>
      </c>
      <c r="R55" s="155">
        <v>730</v>
      </c>
      <c r="S55" s="156">
        <v>740</v>
      </c>
      <c r="T55" s="154">
        <v>-356</v>
      </c>
      <c r="U55" s="155">
        <v>384</v>
      </c>
      <c r="V55" s="156">
        <v>482</v>
      </c>
      <c r="W55" s="154">
        <v>-222</v>
      </c>
      <c r="X55" s="155">
        <v>260</v>
      </c>
      <c r="Y55" s="156">
        <v>720</v>
      </c>
      <c r="Z55" s="154">
        <v>-232</v>
      </c>
      <c r="AA55" s="155">
        <v>488</v>
      </c>
      <c r="AB55" s="156">
        <v>756</v>
      </c>
      <c r="AC55" s="154">
        <v>-205</v>
      </c>
      <c r="AD55" s="155">
        <v>551</v>
      </c>
      <c r="AE55" s="156">
        <v>559</v>
      </c>
      <c r="AF55" s="154">
        <v>-242</v>
      </c>
      <c r="AG55" s="155">
        <v>317</v>
      </c>
    </row>
  </sheetData>
  <mergeCells count="83">
    <mergeCell ref="B3:D5"/>
    <mergeCell ref="E3:G4"/>
    <mergeCell ref="B6:D6"/>
    <mergeCell ref="B7:D7"/>
    <mergeCell ref="B8:D8"/>
    <mergeCell ref="B9:D9"/>
    <mergeCell ref="B10:D10"/>
    <mergeCell ref="B11:D11"/>
    <mergeCell ref="B12:D12"/>
    <mergeCell ref="B13:D13"/>
    <mergeCell ref="B14:D14"/>
    <mergeCell ref="AH17:AJ19"/>
    <mergeCell ref="AK17:AM18"/>
    <mergeCell ref="AH20:AJ20"/>
    <mergeCell ref="AH24:AJ24"/>
    <mergeCell ref="AD17:AF18"/>
    <mergeCell ref="N17:P18"/>
    <mergeCell ref="B21:D21"/>
    <mergeCell ref="R20:T20"/>
    <mergeCell ref="R21:T21"/>
    <mergeCell ref="B20:D20"/>
    <mergeCell ref="U17:W18"/>
    <mergeCell ref="R23:T23"/>
    <mergeCell ref="B24:D24"/>
    <mergeCell ref="X17:Z18"/>
    <mergeCell ref="AA17:AC18"/>
    <mergeCell ref="AH27:AJ27"/>
    <mergeCell ref="AH28:AJ28"/>
    <mergeCell ref="AH21:AJ21"/>
    <mergeCell ref="AH22:AJ22"/>
    <mergeCell ref="AH23:AJ23"/>
    <mergeCell ref="AH25:AJ25"/>
    <mergeCell ref="AH26:AJ26"/>
    <mergeCell ref="R24:T24"/>
    <mergeCell ref="R25:T25"/>
    <mergeCell ref="R26:T26"/>
    <mergeCell ref="B17:D19"/>
    <mergeCell ref="E17:G18"/>
    <mergeCell ref="H17:J18"/>
    <mergeCell ref="R17:T19"/>
    <mergeCell ref="K17:M18"/>
    <mergeCell ref="B26:D26"/>
    <mergeCell ref="R22:T22"/>
    <mergeCell ref="B22:D22"/>
    <mergeCell ref="B23:D23"/>
    <mergeCell ref="B30:D30"/>
    <mergeCell ref="B31:Z32"/>
    <mergeCell ref="V34:X35"/>
    <mergeCell ref="Y34:AA35"/>
    <mergeCell ref="B25:D25"/>
    <mergeCell ref="B28:D28"/>
    <mergeCell ref="R27:T27"/>
    <mergeCell ref="R28:T28"/>
    <mergeCell ref="B27:D27"/>
    <mergeCell ref="B29:D29"/>
    <mergeCell ref="B40:C40"/>
    <mergeCell ref="B41:C41"/>
    <mergeCell ref="B34:C36"/>
    <mergeCell ref="Y48:AA49"/>
    <mergeCell ref="AB48:AD49"/>
    <mergeCell ref="D34:F35"/>
    <mergeCell ref="P34:R35"/>
    <mergeCell ref="G34:I35"/>
    <mergeCell ref="J34:L35"/>
    <mergeCell ref="M34:O35"/>
    <mergeCell ref="B38:C38"/>
    <mergeCell ref="B39:C39"/>
    <mergeCell ref="S34:U35"/>
    <mergeCell ref="B37:C37"/>
    <mergeCell ref="AE48:AG49"/>
    <mergeCell ref="P48:R49"/>
    <mergeCell ref="S48:U49"/>
    <mergeCell ref="V48:X49"/>
    <mergeCell ref="B55:C55"/>
    <mergeCell ref="B53:C53"/>
    <mergeCell ref="J48:L49"/>
    <mergeCell ref="M48:O49"/>
    <mergeCell ref="B48:C50"/>
    <mergeCell ref="D48:F49"/>
    <mergeCell ref="B51:C51"/>
    <mergeCell ref="B52:C52"/>
    <mergeCell ref="G48:I49"/>
    <mergeCell ref="B54:C54"/>
  </mergeCells>
  <phoneticPr fontId="2"/>
  <printOptions horizontalCentered="1"/>
  <pageMargins left="0.39370078740157483" right="0.43307086614173229" top="0.78740157480314965" bottom="0.39370078740157483" header="0.27559055118110237" footer="0.35433070866141736"/>
  <pageSetup paperSize="8" scale="46"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8FE4-C9D2-4AC6-93EA-07FE77139B34}">
  <sheetPr>
    <pageSetUpPr fitToPage="1"/>
  </sheetPr>
  <dimension ref="A1:AE73"/>
  <sheetViews>
    <sheetView showGridLines="0" view="pageBreakPreview" topLeftCell="A2" zoomScale="55" zoomScaleNormal="70" zoomScaleSheetLayoutView="55" workbookViewId="0">
      <pane xSplit="2" ySplit="3" topLeftCell="C5" activePane="bottomRight" state="frozen"/>
      <selection activeCell="A2" sqref="A2"/>
      <selection pane="topRight" activeCell="C2" sqref="C2"/>
      <selection pane="bottomLeft" activeCell="A5" sqref="A5"/>
      <selection pane="bottomRight"/>
    </sheetView>
  </sheetViews>
  <sheetFormatPr defaultColWidth="9" defaultRowHeight="14.25"/>
  <cols>
    <col min="1" max="1" width="3.5" style="8" customWidth="1"/>
    <col min="2" max="2" width="36.5" style="20" customWidth="1"/>
    <col min="3" max="5" width="18.5" style="9" customWidth="1"/>
    <col min="6" max="6" width="1" style="9" customWidth="1"/>
    <col min="7" max="8" width="18.5" style="9" customWidth="1"/>
    <col min="9" max="9" width="18.5" style="8" customWidth="1"/>
    <col min="10" max="10" width="1" style="8" customWidth="1"/>
    <col min="11" max="13" width="18.5" style="8" customWidth="1"/>
    <col min="14" max="14" width="1" style="9" customWidth="1"/>
    <col min="15" max="17" width="21.75" style="8" customWidth="1"/>
    <col min="18" max="18" width="1" style="8" customWidth="1"/>
    <col min="19" max="19" width="21.5" style="8" customWidth="1"/>
    <col min="20" max="21" width="21.75" style="8" customWidth="1"/>
    <col min="22" max="22" width="1" style="8" customWidth="1"/>
    <col min="23" max="25" width="21.75" style="8" customWidth="1"/>
    <col min="26" max="26" width="1" style="8" customWidth="1"/>
    <col min="27" max="29" width="21.75" style="8" customWidth="1"/>
    <col min="30" max="30" width="1.375" style="9" customWidth="1"/>
    <col min="31" max="31" width="21.75" style="8" customWidth="1"/>
    <col min="32" max="16384" width="9" style="8"/>
  </cols>
  <sheetData>
    <row r="1" spans="1:31" ht="21.75" customHeight="1">
      <c r="A1" s="63" t="s">
        <v>613</v>
      </c>
      <c r="B1" s="63"/>
      <c r="G1" s="22"/>
      <c r="I1" s="23"/>
      <c r="K1" s="23"/>
      <c r="L1" s="23"/>
      <c r="M1" s="23"/>
      <c r="N1" s="263"/>
      <c r="O1" s="23"/>
      <c r="T1" s="23"/>
      <c r="W1" s="23"/>
      <c r="AA1" s="23"/>
      <c r="AB1" s="23"/>
      <c r="AC1" s="23"/>
      <c r="AD1" s="263"/>
      <c r="AE1" s="23"/>
    </row>
    <row r="2" spans="1:31" ht="18">
      <c r="B2" s="24"/>
      <c r="G2" s="25"/>
      <c r="H2" s="26"/>
      <c r="I2" s="114"/>
      <c r="K2" s="114"/>
      <c r="L2" s="114"/>
      <c r="M2" s="183"/>
      <c r="N2" s="264"/>
      <c r="P2" s="183"/>
      <c r="Q2" s="183"/>
      <c r="T2" s="183"/>
      <c r="U2" s="183"/>
      <c r="W2" s="183"/>
      <c r="Y2" s="101"/>
      <c r="AA2" s="101"/>
      <c r="AB2" s="183"/>
      <c r="AC2" s="183"/>
      <c r="AD2" s="264"/>
      <c r="AE2" s="183" t="s">
        <v>142</v>
      </c>
    </row>
    <row r="3" spans="1:31" s="27" customFormat="1" ht="24.75" customHeight="1">
      <c r="B3" s="70"/>
      <c r="C3" s="1611" t="s">
        <v>614</v>
      </c>
      <c r="D3" s="1612"/>
      <c r="E3" s="1613"/>
      <c r="F3" s="223"/>
      <c r="G3" s="1623" t="s">
        <v>615</v>
      </c>
      <c r="H3" s="1624"/>
      <c r="I3" s="1625"/>
      <c r="K3" s="1626" t="s">
        <v>616</v>
      </c>
      <c r="L3" s="1627"/>
      <c r="M3" s="1628"/>
      <c r="N3" s="265"/>
      <c r="O3" s="1626" t="s">
        <v>617</v>
      </c>
      <c r="P3" s="1627"/>
      <c r="Q3" s="1628"/>
      <c r="S3" s="1623" t="s">
        <v>618</v>
      </c>
      <c r="T3" s="1624"/>
      <c r="U3" s="1625"/>
      <c r="W3" s="1626" t="s">
        <v>619</v>
      </c>
      <c r="X3" s="1627"/>
      <c r="Y3" s="1628"/>
      <c r="AA3" s="1629" t="s">
        <v>620</v>
      </c>
      <c r="AB3" s="1630"/>
      <c r="AC3" s="1631"/>
      <c r="AD3" s="1270"/>
      <c r="AE3" s="1374" t="s">
        <v>709</v>
      </c>
    </row>
    <row r="4" spans="1:31" s="28" customFormat="1" ht="49.5" customHeight="1">
      <c r="B4" s="71"/>
      <c r="C4" s="288" t="s">
        <v>621</v>
      </c>
      <c r="D4" s="289" t="s">
        <v>622</v>
      </c>
      <c r="E4" s="290" t="s">
        <v>623</v>
      </c>
      <c r="F4" s="224"/>
      <c r="G4" s="291" t="s">
        <v>624</v>
      </c>
      <c r="H4" s="112" t="s">
        <v>625</v>
      </c>
      <c r="I4" s="113" t="s">
        <v>626</v>
      </c>
      <c r="K4" s="181" t="s">
        <v>627</v>
      </c>
      <c r="L4" s="112" t="s">
        <v>628</v>
      </c>
      <c r="M4" s="221" t="s">
        <v>629</v>
      </c>
      <c r="N4" s="266"/>
      <c r="O4" s="600" t="s">
        <v>630</v>
      </c>
      <c r="P4" s="617" t="s">
        <v>631</v>
      </c>
      <c r="Q4" s="221" t="s">
        <v>632</v>
      </c>
      <c r="S4" s="181" t="s">
        <v>633</v>
      </c>
      <c r="T4" s="617" t="s">
        <v>634</v>
      </c>
      <c r="U4" s="221" t="s">
        <v>635</v>
      </c>
      <c r="W4" s="600" t="s">
        <v>636</v>
      </c>
      <c r="X4" s="112" t="s">
        <v>637</v>
      </c>
      <c r="Y4" s="113" t="s">
        <v>638</v>
      </c>
      <c r="AA4" s="181" t="s">
        <v>639</v>
      </c>
      <c r="AB4" s="617" t="s">
        <v>640</v>
      </c>
      <c r="AC4" s="221" t="s">
        <v>653</v>
      </c>
      <c r="AD4" s="1271"/>
      <c r="AE4" s="1375" t="s">
        <v>710</v>
      </c>
    </row>
    <row r="5" spans="1:31" s="64" customFormat="1" ht="30" customHeight="1">
      <c r="B5" s="72" t="s">
        <v>31</v>
      </c>
      <c r="C5" s="227">
        <v>485</v>
      </c>
      <c r="D5" s="231">
        <v>581</v>
      </c>
      <c r="E5" s="230">
        <v>788</v>
      </c>
      <c r="F5" s="222"/>
      <c r="G5" s="157">
        <v>895</v>
      </c>
      <c r="H5" s="120">
        <v>1015</v>
      </c>
      <c r="I5" s="121">
        <v>336</v>
      </c>
      <c r="K5" s="119">
        <v>137</v>
      </c>
      <c r="L5" s="120">
        <v>453</v>
      </c>
      <c r="M5" s="121" t="s">
        <v>22</v>
      </c>
      <c r="N5" s="248"/>
      <c r="O5" s="601" t="s">
        <v>22</v>
      </c>
      <c r="P5" s="215" t="s">
        <v>22</v>
      </c>
      <c r="Q5" s="158" t="s">
        <v>22</v>
      </c>
      <c r="S5" s="119" t="s">
        <v>22</v>
      </c>
      <c r="T5" s="635" t="s">
        <v>129</v>
      </c>
      <c r="U5" s="619" t="s">
        <v>129</v>
      </c>
      <c r="W5" s="601" t="s">
        <v>22</v>
      </c>
      <c r="X5" s="120" t="s">
        <v>22</v>
      </c>
      <c r="Y5" s="121" t="s">
        <v>22</v>
      </c>
      <c r="AA5" s="119" t="s">
        <v>22</v>
      </c>
      <c r="AB5" s="1176" t="s">
        <v>22</v>
      </c>
      <c r="AC5" s="1200" t="s">
        <v>22</v>
      </c>
      <c r="AD5" s="1269"/>
      <c r="AE5" s="1376" t="s">
        <v>712</v>
      </c>
    </row>
    <row r="6" spans="1:31" s="65" customFormat="1" ht="25.5" customHeight="1">
      <c r="B6" s="73" t="s">
        <v>641</v>
      </c>
      <c r="C6" s="215">
        <v>-336</v>
      </c>
      <c r="D6" s="120">
        <v>-4125</v>
      </c>
      <c r="E6" s="121">
        <v>437</v>
      </c>
      <c r="F6" s="208"/>
      <c r="G6" s="119">
        <v>588</v>
      </c>
      <c r="H6" s="120">
        <v>627</v>
      </c>
      <c r="I6" s="121">
        <v>190</v>
      </c>
      <c r="K6" s="119">
        <v>88</v>
      </c>
      <c r="L6" s="120">
        <v>160</v>
      </c>
      <c r="M6" s="121">
        <v>-10</v>
      </c>
      <c r="N6" s="248"/>
      <c r="O6" s="601">
        <v>134</v>
      </c>
      <c r="P6" s="215">
        <v>273</v>
      </c>
      <c r="Q6" s="158">
        <v>331</v>
      </c>
      <c r="S6" s="119">
        <v>365</v>
      </c>
      <c r="T6" s="215">
        <v>408</v>
      </c>
      <c r="U6" s="158">
        <v>568</v>
      </c>
      <c r="W6" s="601">
        <v>704</v>
      </c>
      <c r="X6" s="120">
        <v>608</v>
      </c>
      <c r="Y6" s="121">
        <v>270</v>
      </c>
      <c r="AA6" s="119">
        <v>823</v>
      </c>
      <c r="AB6" s="215">
        <v>1112</v>
      </c>
      <c r="AC6" s="158">
        <v>1008</v>
      </c>
      <c r="AD6" s="208"/>
      <c r="AE6" s="1377">
        <v>1106</v>
      </c>
    </row>
    <row r="7" spans="1:31" s="65" customFormat="1" ht="25.5" customHeight="1">
      <c r="B7" s="74" t="s">
        <v>476</v>
      </c>
      <c r="C7" s="215">
        <v>30770</v>
      </c>
      <c r="D7" s="120">
        <v>24485</v>
      </c>
      <c r="E7" s="121">
        <v>25217</v>
      </c>
      <c r="F7" s="208"/>
      <c r="G7" s="119">
        <v>26195</v>
      </c>
      <c r="H7" s="120">
        <v>26694</v>
      </c>
      <c r="I7" s="121">
        <v>23130</v>
      </c>
      <c r="K7" s="119">
        <v>21609</v>
      </c>
      <c r="L7" s="120">
        <v>21170</v>
      </c>
      <c r="M7" s="121">
        <v>21907</v>
      </c>
      <c r="N7" s="248"/>
      <c r="O7" s="601">
        <v>21501</v>
      </c>
      <c r="P7" s="215">
        <v>22202</v>
      </c>
      <c r="Q7" s="158">
        <v>22974</v>
      </c>
      <c r="S7" s="119">
        <v>20567</v>
      </c>
      <c r="T7" s="215">
        <v>21385</v>
      </c>
      <c r="U7" s="158">
        <v>23504</v>
      </c>
      <c r="W7" s="601">
        <v>22971</v>
      </c>
      <c r="X7" s="120">
        <v>22303</v>
      </c>
      <c r="Y7" s="121">
        <v>23001</v>
      </c>
      <c r="AA7" s="119">
        <v>26616.799999999999</v>
      </c>
      <c r="AB7" s="215">
        <v>26608</v>
      </c>
      <c r="AC7" s="158">
        <v>28869</v>
      </c>
      <c r="AD7" s="208"/>
      <c r="AE7" s="1377">
        <v>30873</v>
      </c>
    </row>
    <row r="8" spans="1:31" s="65" customFormat="1" ht="25.5" customHeight="1">
      <c r="B8" s="74" t="s">
        <v>642</v>
      </c>
      <c r="C8" s="215">
        <v>3162</v>
      </c>
      <c r="D8" s="120">
        <v>2802</v>
      </c>
      <c r="E8" s="121">
        <v>4270</v>
      </c>
      <c r="F8" s="208"/>
      <c r="G8" s="119">
        <v>4886</v>
      </c>
      <c r="H8" s="120">
        <v>4760</v>
      </c>
      <c r="I8" s="121">
        <v>3190</v>
      </c>
      <c r="K8" s="119">
        <v>3524</v>
      </c>
      <c r="L8" s="120">
        <v>3300</v>
      </c>
      <c r="M8" s="121">
        <v>3300</v>
      </c>
      <c r="N8" s="248"/>
      <c r="O8" s="601">
        <v>3826</v>
      </c>
      <c r="P8" s="215">
        <v>4599</v>
      </c>
      <c r="Q8" s="158">
        <v>5509</v>
      </c>
      <c r="S8" s="119">
        <v>5203</v>
      </c>
      <c r="T8" s="215">
        <v>5505</v>
      </c>
      <c r="U8" s="158">
        <v>5865</v>
      </c>
      <c r="W8" s="601">
        <v>6182</v>
      </c>
      <c r="X8" s="120">
        <v>5791.23</v>
      </c>
      <c r="Y8" s="121">
        <v>6191</v>
      </c>
      <c r="AA8" s="119">
        <v>7280.12</v>
      </c>
      <c r="AB8" s="215">
        <v>8377</v>
      </c>
      <c r="AC8" s="158">
        <v>9241</v>
      </c>
      <c r="AD8" s="208"/>
      <c r="AE8" s="1377">
        <v>9690</v>
      </c>
    </row>
    <row r="9" spans="1:31" s="65" customFormat="1" ht="25.5" customHeight="1">
      <c r="B9" s="74" t="s">
        <v>643</v>
      </c>
      <c r="C9" s="228">
        <v>10.3</v>
      </c>
      <c r="D9" s="160">
        <v>11.4</v>
      </c>
      <c r="E9" s="161">
        <v>16.899999999999999</v>
      </c>
      <c r="F9" s="225"/>
      <c r="G9" s="159">
        <v>18.7</v>
      </c>
      <c r="H9" s="160">
        <v>17.8</v>
      </c>
      <c r="I9" s="161">
        <v>13.8</v>
      </c>
      <c r="K9" s="159">
        <v>16.3</v>
      </c>
      <c r="L9" s="160">
        <v>15.6</v>
      </c>
      <c r="M9" s="161">
        <v>15.1</v>
      </c>
      <c r="N9" s="267"/>
      <c r="O9" s="602">
        <v>17.8</v>
      </c>
      <c r="P9" s="228">
        <v>20.7</v>
      </c>
      <c r="Q9" s="603">
        <v>24</v>
      </c>
      <c r="S9" s="159">
        <v>25.3</v>
      </c>
      <c r="T9" s="228">
        <v>25.7</v>
      </c>
      <c r="U9" s="603">
        <v>25</v>
      </c>
      <c r="W9" s="602">
        <v>26.9</v>
      </c>
      <c r="X9" s="160">
        <v>26</v>
      </c>
      <c r="Y9" s="161">
        <v>26.9</v>
      </c>
      <c r="AA9" s="159">
        <v>27.4</v>
      </c>
      <c r="AB9" s="228">
        <v>31.5</v>
      </c>
      <c r="AC9" s="603">
        <v>32</v>
      </c>
      <c r="AD9" s="225"/>
      <c r="AE9" s="1378">
        <f>AE8/AE7*100</f>
        <v>31.38664852783986</v>
      </c>
    </row>
    <row r="10" spans="1:31" s="65" customFormat="1" ht="25.5" customHeight="1">
      <c r="B10" s="74" t="s">
        <v>644</v>
      </c>
      <c r="C10" s="215">
        <v>19928</v>
      </c>
      <c r="D10" s="120">
        <v>14284</v>
      </c>
      <c r="E10" s="121">
        <v>13863</v>
      </c>
      <c r="F10" s="208"/>
      <c r="G10" s="119">
        <v>13177</v>
      </c>
      <c r="H10" s="120">
        <v>12991</v>
      </c>
      <c r="I10" s="121">
        <v>12869</v>
      </c>
      <c r="K10" s="119">
        <v>11935</v>
      </c>
      <c r="L10" s="120">
        <v>11163</v>
      </c>
      <c r="M10" s="121">
        <v>11181</v>
      </c>
      <c r="N10" s="248"/>
      <c r="O10" s="601">
        <v>10770</v>
      </c>
      <c r="P10" s="215">
        <v>10653</v>
      </c>
      <c r="Q10" s="158">
        <v>10388</v>
      </c>
      <c r="S10" s="119">
        <v>9227</v>
      </c>
      <c r="T10" s="215">
        <v>9254</v>
      </c>
      <c r="U10" s="158">
        <v>9115</v>
      </c>
      <c r="W10" s="601">
        <v>8733</v>
      </c>
      <c r="X10" s="695">
        <v>8933</v>
      </c>
      <c r="Y10" s="121">
        <v>9083</v>
      </c>
      <c r="AA10" s="119">
        <v>10527</v>
      </c>
      <c r="AB10" s="215">
        <v>8837</v>
      </c>
      <c r="AC10" s="158">
        <v>9067</v>
      </c>
      <c r="AD10" s="208"/>
      <c r="AE10" s="1377">
        <v>10864</v>
      </c>
    </row>
    <row r="11" spans="1:31" s="65" customFormat="1" ht="25.5" customHeight="1">
      <c r="B11" s="74" t="s">
        <v>645</v>
      </c>
      <c r="C11" s="215">
        <v>15571</v>
      </c>
      <c r="D11" s="120">
        <v>10023</v>
      </c>
      <c r="E11" s="121">
        <v>8644</v>
      </c>
      <c r="F11" s="208"/>
      <c r="G11" s="119">
        <v>8461</v>
      </c>
      <c r="H11" s="120">
        <v>9189</v>
      </c>
      <c r="I11" s="121">
        <v>8653</v>
      </c>
      <c r="K11" s="119">
        <v>7378</v>
      </c>
      <c r="L11" s="120">
        <v>7006</v>
      </c>
      <c r="M11" s="121">
        <v>6764</v>
      </c>
      <c r="N11" s="248"/>
      <c r="O11" s="601">
        <v>6433</v>
      </c>
      <c r="P11" s="215">
        <v>6402</v>
      </c>
      <c r="Q11" s="158">
        <v>6296</v>
      </c>
      <c r="S11" s="119">
        <v>5716</v>
      </c>
      <c r="T11" s="215">
        <v>6111</v>
      </c>
      <c r="U11" s="158">
        <v>6035</v>
      </c>
      <c r="W11" s="601">
        <v>5847</v>
      </c>
      <c r="X11" s="695">
        <v>6132</v>
      </c>
      <c r="Y11" s="121">
        <v>6106</v>
      </c>
      <c r="AA11" s="119">
        <v>7702</v>
      </c>
      <c r="AB11" s="215">
        <v>6294</v>
      </c>
      <c r="AC11" s="158">
        <v>6973</v>
      </c>
      <c r="AD11" s="208"/>
      <c r="AE11" s="1377">
        <v>8872</v>
      </c>
    </row>
    <row r="12" spans="1:31" s="65" customFormat="1" ht="25.5" customHeight="1">
      <c r="B12" s="75" t="s">
        <v>646</v>
      </c>
      <c r="C12" s="228">
        <v>6.3</v>
      </c>
      <c r="D12" s="160">
        <v>5.0999999999999996</v>
      </c>
      <c r="E12" s="161">
        <v>3.2</v>
      </c>
      <c r="F12" s="225"/>
      <c r="G12" s="159">
        <v>2.7</v>
      </c>
      <c r="H12" s="160">
        <v>2.7</v>
      </c>
      <c r="I12" s="161">
        <v>4</v>
      </c>
      <c r="K12" s="159">
        <v>3.4</v>
      </c>
      <c r="L12" s="160">
        <v>3.4</v>
      </c>
      <c r="M12" s="161">
        <v>3.4</v>
      </c>
      <c r="N12" s="267"/>
      <c r="O12" s="602">
        <v>2.8</v>
      </c>
      <c r="P12" s="228">
        <v>2.2999999999999998</v>
      </c>
      <c r="Q12" s="603">
        <v>1.9</v>
      </c>
      <c r="S12" s="159">
        <v>1.8</v>
      </c>
      <c r="T12" s="228">
        <v>1.7</v>
      </c>
      <c r="U12" s="603">
        <v>1.6</v>
      </c>
      <c r="W12" s="602">
        <v>1.4</v>
      </c>
      <c r="X12" s="160">
        <v>1.5</v>
      </c>
      <c r="Y12" s="161">
        <v>1.47</v>
      </c>
      <c r="Z12" s="968"/>
      <c r="AA12" s="1137">
        <v>1.44</v>
      </c>
      <c r="AB12" s="1177">
        <v>1.05</v>
      </c>
      <c r="AC12" s="1201">
        <v>0.98</v>
      </c>
      <c r="AD12" s="1272"/>
      <c r="AE12" s="1379">
        <f>AE10/AE8</f>
        <v>1.121155830753354</v>
      </c>
    </row>
    <row r="13" spans="1:31" s="65" customFormat="1" ht="25.5" customHeight="1">
      <c r="B13" s="76" t="s">
        <v>647</v>
      </c>
      <c r="C13" s="229">
        <v>4.9000000000000004</v>
      </c>
      <c r="D13" s="163">
        <v>3.6</v>
      </c>
      <c r="E13" s="164">
        <v>2</v>
      </c>
      <c r="F13" s="225"/>
      <c r="G13" s="162">
        <v>1.7</v>
      </c>
      <c r="H13" s="163">
        <v>1.9</v>
      </c>
      <c r="I13" s="164">
        <v>2.7</v>
      </c>
      <c r="K13" s="162">
        <v>2.1</v>
      </c>
      <c r="L13" s="163">
        <v>2.1</v>
      </c>
      <c r="M13" s="164">
        <v>2</v>
      </c>
      <c r="N13" s="267"/>
      <c r="O13" s="604">
        <v>1.7</v>
      </c>
      <c r="P13" s="229">
        <v>1.4</v>
      </c>
      <c r="Q13" s="605">
        <v>1.1000000000000001</v>
      </c>
      <c r="S13" s="162">
        <v>1.1000000000000001</v>
      </c>
      <c r="T13" s="229">
        <v>1.1000000000000001</v>
      </c>
      <c r="U13" s="605">
        <v>1</v>
      </c>
      <c r="W13" s="611">
        <v>0.95</v>
      </c>
      <c r="X13" s="171">
        <v>1.06</v>
      </c>
      <c r="Y13" s="172">
        <v>0.99</v>
      </c>
      <c r="AA13" s="169">
        <v>1.06</v>
      </c>
      <c r="AB13" s="235">
        <v>0.75</v>
      </c>
      <c r="AC13" s="170">
        <v>0.75</v>
      </c>
      <c r="AD13" s="226"/>
      <c r="AE13" s="1380">
        <f>AE11/AE8</f>
        <v>0.91558307533539729</v>
      </c>
    </row>
    <row r="14" spans="1:31" ht="37.5" customHeight="1">
      <c r="B14" s="1616" t="s">
        <v>648</v>
      </c>
      <c r="C14" s="1617"/>
      <c r="D14" s="1617"/>
      <c r="E14" s="1617"/>
      <c r="F14" s="1617"/>
      <c r="G14" s="1617"/>
      <c r="H14" s="1617"/>
      <c r="I14" s="1617"/>
      <c r="J14" s="1617"/>
      <c r="K14" s="1617"/>
      <c r="L14" s="1617"/>
      <c r="M14" s="1617"/>
      <c r="N14" s="1617"/>
      <c r="O14" s="1617"/>
      <c r="P14" s="1617"/>
      <c r="Q14" s="1617"/>
      <c r="R14" s="1617"/>
      <c r="S14" s="1617"/>
      <c r="T14" s="1617"/>
      <c r="U14" s="1617"/>
      <c r="V14" s="1617"/>
      <c r="W14" s="1617"/>
      <c r="X14" s="1617"/>
      <c r="Y14" s="1617"/>
      <c r="Z14" s="1617"/>
      <c r="AA14" s="1617"/>
      <c r="AB14" s="1222"/>
      <c r="AC14" s="1228"/>
      <c r="AD14" s="1228"/>
      <c r="AE14" s="9"/>
    </row>
    <row r="15" spans="1:31" ht="33" customHeight="1">
      <c r="A15" s="62" t="s">
        <v>649</v>
      </c>
      <c r="B15" s="62"/>
      <c r="C15" s="32"/>
      <c r="D15" s="32"/>
      <c r="E15" s="32"/>
      <c r="F15" s="32"/>
      <c r="G15" s="32"/>
      <c r="H15" s="1618"/>
      <c r="I15" s="1620"/>
      <c r="K15" s="1620"/>
      <c r="L15" s="1223"/>
      <c r="M15" s="1622"/>
      <c r="N15" s="1220"/>
      <c r="P15" s="1622"/>
      <c r="Q15" s="1622"/>
      <c r="S15" s="1622"/>
      <c r="T15" s="1622"/>
      <c r="U15" s="1622"/>
      <c r="W15" s="1622"/>
      <c r="Y15" s="1622"/>
      <c r="AA15" s="1622"/>
      <c r="AB15" s="1622"/>
      <c r="AC15" s="1622"/>
      <c r="AD15" s="1227"/>
      <c r="AE15" s="1622"/>
    </row>
    <row r="16" spans="1:31" ht="11.25" customHeight="1">
      <c r="B16" s="33"/>
      <c r="C16" s="32"/>
      <c r="D16" s="32"/>
      <c r="E16" s="32"/>
      <c r="F16" s="32"/>
      <c r="G16" s="32"/>
      <c r="H16" s="1619"/>
      <c r="I16" s="1621"/>
      <c r="K16" s="1621"/>
      <c r="L16" s="1221"/>
      <c r="M16" s="1621"/>
      <c r="N16" s="262"/>
      <c r="P16" s="1621"/>
      <c r="Q16" s="1621"/>
      <c r="S16" s="1621"/>
      <c r="T16" s="1621"/>
      <c r="U16" s="1621"/>
      <c r="W16" s="1621"/>
      <c r="Y16" s="1621"/>
      <c r="AA16" s="1621"/>
      <c r="AB16" s="1621"/>
      <c r="AC16" s="1621"/>
      <c r="AD16" s="262"/>
      <c r="AE16" s="1621"/>
    </row>
    <row r="17" spans="2:31" s="28" customFormat="1" ht="49.5" customHeight="1">
      <c r="B17" s="77"/>
      <c r="C17" s="288" t="s">
        <v>621</v>
      </c>
      <c r="D17" s="289" t="s">
        <v>622</v>
      </c>
      <c r="E17" s="290" t="s">
        <v>623</v>
      </c>
      <c r="F17" s="224"/>
      <c r="G17" s="291" t="s">
        <v>624</v>
      </c>
      <c r="H17" s="112" t="s">
        <v>625</v>
      </c>
      <c r="I17" s="113" t="s">
        <v>626</v>
      </c>
      <c r="K17" s="181" t="s">
        <v>627</v>
      </c>
      <c r="L17" s="112" t="s">
        <v>628</v>
      </c>
      <c r="M17" s="221" t="s">
        <v>629</v>
      </c>
      <c r="N17" s="266"/>
      <c r="O17" s="600" t="s">
        <v>630</v>
      </c>
      <c r="P17" s="617" t="s">
        <v>631</v>
      </c>
      <c r="Q17" s="221" t="s">
        <v>632</v>
      </c>
      <c r="S17" s="181" t="s">
        <v>633</v>
      </c>
      <c r="T17" s="617" t="s">
        <v>634</v>
      </c>
      <c r="U17" s="221" t="s">
        <v>635</v>
      </c>
      <c r="W17" s="600" t="s">
        <v>636</v>
      </c>
      <c r="X17" s="617" t="s">
        <v>650</v>
      </c>
      <c r="Y17" s="221" t="s">
        <v>651</v>
      </c>
      <c r="AA17" s="181" t="s">
        <v>652</v>
      </c>
      <c r="AB17" s="617" t="s">
        <v>640</v>
      </c>
      <c r="AC17" s="221" t="s">
        <v>653</v>
      </c>
      <c r="AD17" s="1271"/>
      <c r="AE17" s="1375" t="s">
        <v>711</v>
      </c>
    </row>
    <row r="18" spans="2:31" s="69" customFormat="1" ht="18" customHeight="1">
      <c r="B18" s="78" t="s">
        <v>654</v>
      </c>
      <c r="C18" s="232"/>
      <c r="D18" s="237"/>
      <c r="E18" s="236"/>
      <c r="F18" s="224"/>
      <c r="G18" s="66"/>
      <c r="H18" s="67"/>
      <c r="I18" s="68"/>
      <c r="K18" s="66"/>
      <c r="L18" s="67"/>
      <c r="M18" s="68"/>
      <c r="N18" s="268"/>
      <c r="O18" s="606"/>
      <c r="P18" s="618"/>
      <c r="Q18" s="607"/>
      <c r="S18" s="66"/>
      <c r="T18" s="618"/>
      <c r="U18" s="607"/>
      <c r="W18" s="606"/>
      <c r="X18" s="618"/>
      <c r="Y18" s="607"/>
      <c r="AA18" s="66"/>
      <c r="AB18" s="618"/>
      <c r="AC18" s="607"/>
      <c r="AD18" s="1273"/>
      <c r="AE18" s="1381"/>
    </row>
    <row r="19" spans="2:31" s="65" customFormat="1" ht="18" customHeight="1">
      <c r="B19" s="79" t="s">
        <v>655</v>
      </c>
      <c r="C19" s="233">
        <v>718</v>
      </c>
      <c r="D19" s="117">
        <v>528</v>
      </c>
      <c r="E19" s="122">
        <v>696</v>
      </c>
      <c r="F19" s="208"/>
      <c r="G19" s="116">
        <v>491</v>
      </c>
      <c r="H19" s="117">
        <v>330</v>
      </c>
      <c r="I19" s="122">
        <v>117</v>
      </c>
      <c r="K19" s="116">
        <v>181</v>
      </c>
      <c r="L19" s="117">
        <v>166</v>
      </c>
      <c r="M19" s="122">
        <v>148</v>
      </c>
      <c r="N19" s="248"/>
      <c r="O19" s="608">
        <v>145</v>
      </c>
      <c r="P19" s="233">
        <v>176</v>
      </c>
      <c r="Q19" s="165">
        <v>201</v>
      </c>
      <c r="S19" s="116">
        <v>231</v>
      </c>
      <c r="T19" s="233">
        <v>279</v>
      </c>
      <c r="U19" s="165">
        <v>341</v>
      </c>
      <c r="W19" s="608">
        <v>390</v>
      </c>
      <c r="X19" s="233">
        <v>254</v>
      </c>
      <c r="Y19" s="165">
        <v>312</v>
      </c>
      <c r="AA19" s="116">
        <v>2017</v>
      </c>
      <c r="AB19" s="233">
        <v>2763</v>
      </c>
      <c r="AC19" s="165">
        <v>3987</v>
      </c>
      <c r="AD19" s="208"/>
      <c r="AE19" s="1382">
        <v>3282</v>
      </c>
    </row>
    <row r="20" spans="2:31" s="65" customFormat="1" ht="25.5" customHeight="1">
      <c r="B20" s="80" t="s">
        <v>656</v>
      </c>
      <c r="C20" s="215">
        <v>794</v>
      </c>
      <c r="D20" s="120">
        <v>777</v>
      </c>
      <c r="E20" s="121">
        <v>766</v>
      </c>
      <c r="F20" s="208"/>
      <c r="G20" s="119">
        <v>730</v>
      </c>
      <c r="H20" s="120">
        <v>627</v>
      </c>
      <c r="I20" s="121">
        <v>428</v>
      </c>
      <c r="K20" s="119">
        <v>239</v>
      </c>
      <c r="L20" s="120">
        <v>198</v>
      </c>
      <c r="M20" s="121">
        <v>168</v>
      </c>
      <c r="N20" s="248"/>
      <c r="O20" s="601">
        <v>154</v>
      </c>
      <c r="P20" s="215">
        <v>248</v>
      </c>
      <c r="Q20" s="158">
        <v>213</v>
      </c>
      <c r="S20" s="119">
        <v>329</v>
      </c>
      <c r="T20" s="215">
        <v>304</v>
      </c>
      <c r="U20" s="158">
        <v>377</v>
      </c>
      <c r="W20" s="601">
        <v>434</v>
      </c>
      <c r="X20" s="120">
        <v>403</v>
      </c>
      <c r="Y20" s="158">
        <v>330</v>
      </c>
      <c r="AA20" s="119">
        <v>2129</v>
      </c>
      <c r="AB20" s="215">
        <v>2863</v>
      </c>
      <c r="AC20" s="158">
        <v>4122</v>
      </c>
      <c r="AD20" s="208"/>
      <c r="AE20" s="1377">
        <v>4408</v>
      </c>
    </row>
    <row r="21" spans="2:31" s="65" customFormat="1" ht="25.5" customHeight="1">
      <c r="B21" s="80" t="s">
        <v>657</v>
      </c>
      <c r="C21" s="215">
        <v>205</v>
      </c>
      <c r="D21" s="120">
        <v>325</v>
      </c>
      <c r="E21" s="121">
        <v>388</v>
      </c>
      <c r="F21" s="208"/>
      <c r="G21" s="119">
        <v>318</v>
      </c>
      <c r="H21" s="120">
        <v>304</v>
      </c>
      <c r="I21" s="121">
        <v>103</v>
      </c>
      <c r="K21" s="119">
        <v>120</v>
      </c>
      <c r="L21" s="120">
        <v>116</v>
      </c>
      <c r="M21" s="121">
        <v>114</v>
      </c>
      <c r="N21" s="248"/>
      <c r="O21" s="601">
        <v>95</v>
      </c>
      <c r="P21" s="215">
        <v>134</v>
      </c>
      <c r="Q21" s="158">
        <v>150</v>
      </c>
      <c r="S21" s="119">
        <v>192</v>
      </c>
      <c r="T21" s="215">
        <v>204</v>
      </c>
      <c r="U21" s="158">
        <v>260</v>
      </c>
      <c r="W21" s="601">
        <v>331</v>
      </c>
      <c r="X21" s="120">
        <v>228</v>
      </c>
      <c r="Y21" s="158">
        <v>221</v>
      </c>
      <c r="AA21" s="119">
        <v>1495</v>
      </c>
      <c r="AB21" s="215">
        <v>1835</v>
      </c>
      <c r="AC21" s="158">
        <v>2715</v>
      </c>
      <c r="AD21" s="208"/>
      <c r="AE21" s="1377">
        <v>2714</v>
      </c>
    </row>
    <row r="22" spans="2:31" s="65" customFormat="1" ht="25.5" customHeight="1">
      <c r="B22" s="81" t="s">
        <v>658</v>
      </c>
      <c r="C22" s="215">
        <v>11715.39</v>
      </c>
      <c r="D22" s="120">
        <v>11668.95</v>
      </c>
      <c r="E22" s="121">
        <v>17059.66</v>
      </c>
      <c r="F22" s="208"/>
      <c r="G22" s="119">
        <v>17287.650000000001</v>
      </c>
      <c r="H22" s="120">
        <v>12525.54</v>
      </c>
      <c r="I22" s="121">
        <v>8109.53</v>
      </c>
      <c r="K22" s="119">
        <v>11090</v>
      </c>
      <c r="L22" s="120">
        <v>9755</v>
      </c>
      <c r="M22" s="121">
        <v>10084</v>
      </c>
      <c r="N22" s="248"/>
      <c r="O22" s="601">
        <v>12397.91</v>
      </c>
      <c r="P22" s="215">
        <v>14827.83</v>
      </c>
      <c r="Q22" s="158">
        <v>19206.990000000002</v>
      </c>
      <c r="S22" s="119">
        <v>16758.669999999998</v>
      </c>
      <c r="T22" s="215">
        <v>18909</v>
      </c>
      <c r="U22" s="158">
        <v>21454</v>
      </c>
      <c r="W22" s="601">
        <v>21205.81</v>
      </c>
      <c r="X22" s="120">
        <v>18917.009999999998</v>
      </c>
      <c r="Y22" s="158">
        <v>29178.799999999999</v>
      </c>
      <c r="AA22" s="119">
        <v>27821.43</v>
      </c>
      <c r="AB22" s="215">
        <v>28041.48</v>
      </c>
      <c r="AC22" s="158">
        <v>40369</v>
      </c>
      <c r="AD22" s="208"/>
      <c r="AE22" s="1377">
        <v>35618</v>
      </c>
    </row>
    <row r="23" spans="2:31" s="65" customFormat="1" ht="25.5" customHeight="1">
      <c r="B23" s="81" t="s">
        <v>659</v>
      </c>
      <c r="C23" s="233">
        <v>194817297</v>
      </c>
      <c r="D23" s="117">
        <v>219825798</v>
      </c>
      <c r="E23" s="122">
        <v>346172113</v>
      </c>
      <c r="F23" s="208"/>
      <c r="G23" s="116">
        <v>687273129</v>
      </c>
      <c r="H23" s="120">
        <v>1205695844</v>
      </c>
      <c r="I23" s="121">
        <v>1233515228</v>
      </c>
      <c r="K23" s="119">
        <v>1241281744</v>
      </c>
      <c r="L23" s="120">
        <v>1251087488</v>
      </c>
      <c r="M23" s="121">
        <v>1251095242</v>
      </c>
      <c r="N23" s="248"/>
      <c r="O23" s="601">
        <v>1251085083</v>
      </c>
      <c r="P23" s="215">
        <v>1251066949</v>
      </c>
      <c r="Q23" s="158">
        <v>1251027247</v>
      </c>
      <c r="S23" s="119">
        <v>1251018245</v>
      </c>
      <c r="T23" s="215">
        <v>1251010292</v>
      </c>
      <c r="U23" s="158">
        <v>1250975218</v>
      </c>
      <c r="W23" s="601">
        <v>1249847151</v>
      </c>
      <c r="X23" s="120">
        <v>1243634792</v>
      </c>
      <c r="Y23" s="158">
        <v>1199760352</v>
      </c>
      <c r="AA23" s="119">
        <v>233464995</v>
      </c>
      <c r="AB23" s="215">
        <v>230830451</v>
      </c>
      <c r="AC23" s="158">
        <v>223441431</v>
      </c>
      <c r="AD23" s="208"/>
      <c r="AE23" s="1377">
        <v>215354144</v>
      </c>
    </row>
    <row r="24" spans="2:31" s="65" customFormat="1" ht="25.5" customHeight="1">
      <c r="B24" s="81" t="s">
        <v>660</v>
      </c>
      <c r="C24" s="233">
        <v>117695891</v>
      </c>
      <c r="D24" s="117">
        <v>147271370</v>
      </c>
      <c r="E24" s="122">
        <v>161838561</v>
      </c>
      <c r="F24" s="208"/>
      <c r="G24" s="116">
        <v>139697053</v>
      </c>
      <c r="H24" s="120">
        <v>10836065</v>
      </c>
      <c r="I24" s="121">
        <v>1500000</v>
      </c>
      <c r="K24" s="119">
        <v>834247</v>
      </c>
      <c r="L24" s="120" t="s">
        <v>22</v>
      </c>
      <c r="M24" s="158" t="s">
        <v>22</v>
      </c>
      <c r="N24" s="213"/>
      <c r="O24" s="601" t="s">
        <v>22</v>
      </c>
      <c r="P24" s="215" t="s">
        <v>22</v>
      </c>
      <c r="Q24" s="158" t="s">
        <v>22</v>
      </c>
      <c r="S24" s="119" t="s">
        <v>22</v>
      </c>
      <c r="T24" s="215" t="s">
        <v>129</v>
      </c>
      <c r="U24" s="610" t="s">
        <v>129</v>
      </c>
      <c r="W24" s="601" t="s">
        <v>22</v>
      </c>
      <c r="X24" s="120" t="s">
        <v>22</v>
      </c>
      <c r="Y24" s="158" t="s">
        <v>129</v>
      </c>
      <c r="AA24" s="1059" t="s">
        <v>22</v>
      </c>
      <c r="AB24" s="1176" t="s">
        <v>22</v>
      </c>
      <c r="AC24" s="1200" t="s">
        <v>22</v>
      </c>
      <c r="AD24" s="1269"/>
      <c r="AE24" s="1383" t="s">
        <v>712</v>
      </c>
    </row>
    <row r="25" spans="2:31" s="65" customFormat="1" ht="25.5" customHeight="1">
      <c r="B25" s="81" t="s">
        <v>661</v>
      </c>
      <c r="C25" s="233">
        <v>213374473</v>
      </c>
      <c r="D25" s="117">
        <v>240066694</v>
      </c>
      <c r="E25" s="122">
        <v>403985111</v>
      </c>
      <c r="F25" s="208"/>
      <c r="G25" s="116">
        <v>1067852177</v>
      </c>
      <c r="H25" s="120">
        <v>1233562344</v>
      </c>
      <c r="I25" s="121">
        <v>1233457137</v>
      </c>
      <c r="K25" s="119">
        <v>1251091013</v>
      </c>
      <c r="L25" s="120">
        <v>1251082539</v>
      </c>
      <c r="M25" s="158">
        <v>1251088074</v>
      </c>
      <c r="N25" s="213"/>
      <c r="O25" s="601">
        <v>1251081849</v>
      </c>
      <c r="P25" s="215">
        <v>1251032203</v>
      </c>
      <c r="Q25" s="158">
        <v>1251022412</v>
      </c>
      <c r="S25" s="119">
        <v>1251014642</v>
      </c>
      <c r="T25" s="215">
        <v>1250982748</v>
      </c>
      <c r="U25" s="610">
        <v>1250970754</v>
      </c>
      <c r="W25" s="601">
        <v>1249239057</v>
      </c>
      <c r="X25" s="120">
        <v>1219295244</v>
      </c>
      <c r="Y25" s="158">
        <v>1199095031</v>
      </c>
      <c r="AA25" s="119">
        <v>230829344</v>
      </c>
      <c r="AB25" s="215">
        <v>230816920</v>
      </c>
      <c r="AC25" s="158">
        <v>218003809</v>
      </c>
      <c r="AD25" s="208"/>
      <c r="AE25" s="1377">
        <v>210829285</v>
      </c>
    </row>
    <row r="26" spans="2:31" s="65" customFormat="1" ht="25.5" customHeight="1">
      <c r="B26" s="81" t="s">
        <v>662</v>
      </c>
      <c r="C26" s="233">
        <v>133000000</v>
      </c>
      <c r="D26" s="117">
        <v>166825000</v>
      </c>
      <c r="E26" s="122">
        <v>145825000</v>
      </c>
      <c r="F26" s="208"/>
      <c r="G26" s="116">
        <v>32325000</v>
      </c>
      <c r="H26" s="120">
        <v>1500000</v>
      </c>
      <c r="I26" s="121">
        <v>1500000</v>
      </c>
      <c r="K26" s="119" t="s">
        <v>22</v>
      </c>
      <c r="L26" s="120" t="s">
        <v>22</v>
      </c>
      <c r="M26" s="158" t="s">
        <v>22</v>
      </c>
      <c r="N26" s="213"/>
      <c r="O26" s="601" t="s">
        <v>22</v>
      </c>
      <c r="P26" s="215" t="s">
        <v>22</v>
      </c>
      <c r="Q26" s="158" t="s">
        <v>22</v>
      </c>
      <c r="S26" s="119" t="s">
        <v>22</v>
      </c>
      <c r="T26" s="215" t="s">
        <v>129</v>
      </c>
      <c r="U26" s="158" t="s">
        <v>129</v>
      </c>
      <c r="W26" s="601" t="s">
        <v>22</v>
      </c>
      <c r="X26" s="120" t="s">
        <v>22</v>
      </c>
      <c r="Y26" s="158" t="s">
        <v>129</v>
      </c>
      <c r="AA26" s="1059" t="s">
        <v>129</v>
      </c>
      <c r="AB26" s="1176" t="s">
        <v>22</v>
      </c>
      <c r="AC26" s="1200" t="s">
        <v>22</v>
      </c>
      <c r="AD26" s="1269"/>
      <c r="AE26" s="1383" t="s">
        <v>712</v>
      </c>
    </row>
    <row r="27" spans="2:31" s="65" customFormat="1" ht="25.5" customHeight="1">
      <c r="B27" s="82" t="s">
        <v>663</v>
      </c>
      <c r="C27" s="234">
        <v>-172.52</v>
      </c>
      <c r="D27" s="167">
        <v>-1876.48</v>
      </c>
      <c r="E27" s="168">
        <v>126.21178416038055</v>
      </c>
      <c r="F27" s="226"/>
      <c r="G27" s="166">
        <v>85.506034648502833</v>
      </c>
      <c r="H27" s="167">
        <v>51.979112562553404</v>
      </c>
      <c r="I27" s="168">
        <v>15.385298521925304</v>
      </c>
      <c r="K27" s="166">
        <v>7.08</v>
      </c>
      <c r="L27" s="167">
        <v>12.773687013861446</v>
      </c>
      <c r="M27" s="168">
        <v>-0.83127164507020535</v>
      </c>
      <c r="N27" s="269"/>
      <c r="O27" s="609">
        <v>10.75</v>
      </c>
      <c r="P27" s="234">
        <v>21.78</v>
      </c>
      <c r="Q27" s="610">
        <v>26.44</v>
      </c>
      <c r="S27" s="166">
        <v>29.2</v>
      </c>
      <c r="T27" s="234">
        <v>32.58</v>
      </c>
      <c r="U27" s="610">
        <v>45.44</v>
      </c>
      <c r="W27" s="609">
        <v>56.34</v>
      </c>
      <c r="X27" s="167">
        <v>48.91</v>
      </c>
      <c r="Y27" s="610">
        <v>22.51</v>
      </c>
      <c r="AA27" s="166">
        <v>352.65</v>
      </c>
      <c r="AB27" s="234">
        <v>481.94</v>
      </c>
      <c r="AC27" s="610">
        <v>450.97</v>
      </c>
      <c r="AD27" s="226"/>
      <c r="AE27" s="1384">
        <v>513.74</v>
      </c>
    </row>
    <row r="28" spans="2:31" s="65" customFormat="1" ht="25.5" customHeight="1">
      <c r="B28" s="82" t="s">
        <v>664</v>
      </c>
      <c r="C28" s="234">
        <v>235.43</v>
      </c>
      <c r="D28" s="167">
        <v>-1440.26</v>
      </c>
      <c r="E28" s="168">
        <v>-368.95</v>
      </c>
      <c r="F28" s="226"/>
      <c r="G28" s="166">
        <v>144.22</v>
      </c>
      <c r="H28" s="167">
        <v>383.46</v>
      </c>
      <c r="I28" s="168">
        <v>256.17</v>
      </c>
      <c r="K28" s="166">
        <v>281.69</v>
      </c>
      <c r="L28" s="167">
        <v>263.79000000000002</v>
      </c>
      <c r="M28" s="610">
        <v>263.74</v>
      </c>
      <c r="N28" s="270"/>
      <c r="O28" s="609">
        <v>305.81</v>
      </c>
      <c r="P28" s="234">
        <v>367.58</v>
      </c>
      <c r="Q28" s="610">
        <v>440.43</v>
      </c>
      <c r="S28" s="166">
        <v>415.95</v>
      </c>
      <c r="T28" s="234">
        <v>440.06</v>
      </c>
      <c r="U28" s="610">
        <v>468.81</v>
      </c>
      <c r="W28" s="609">
        <v>494.94</v>
      </c>
      <c r="X28" s="167">
        <v>474.97</v>
      </c>
      <c r="Y28" s="610">
        <v>516.32000000000005</v>
      </c>
      <c r="AA28" s="1060">
        <v>3153.9</v>
      </c>
      <c r="AB28" s="235">
        <v>3629.34</v>
      </c>
      <c r="AC28" s="170">
        <v>4238.8100000000004</v>
      </c>
      <c r="AD28" s="226"/>
      <c r="AE28" s="1380">
        <v>4595.93</v>
      </c>
    </row>
    <row r="29" spans="2:31" s="65" customFormat="1" ht="64.5" customHeight="1">
      <c r="B29" s="965" t="s">
        <v>665</v>
      </c>
      <c r="C29" s="959" t="s">
        <v>22</v>
      </c>
      <c r="D29" s="960" t="s">
        <v>22</v>
      </c>
      <c r="E29" s="961">
        <v>631.05999999999995</v>
      </c>
      <c r="F29" s="226"/>
      <c r="G29" s="962">
        <v>427.53</v>
      </c>
      <c r="H29" s="960">
        <v>259.89999999999998</v>
      </c>
      <c r="I29" s="961">
        <v>76.930000000000007</v>
      </c>
      <c r="K29" s="962">
        <v>35.369999999999997</v>
      </c>
      <c r="L29" s="960">
        <v>63.87</v>
      </c>
      <c r="M29" s="961">
        <v>-4.16</v>
      </c>
      <c r="N29" s="269"/>
      <c r="O29" s="963">
        <v>53.75</v>
      </c>
      <c r="P29" s="959">
        <v>108.91</v>
      </c>
      <c r="Q29" s="964">
        <v>132.19</v>
      </c>
      <c r="S29" s="962">
        <v>145.99</v>
      </c>
      <c r="T29" s="959">
        <v>162.91</v>
      </c>
      <c r="U29" s="964">
        <v>227.19</v>
      </c>
      <c r="W29" s="963">
        <v>281.70999999999998</v>
      </c>
      <c r="X29" s="960">
        <v>244.53</v>
      </c>
      <c r="Y29" s="964">
        <v>112.53</v>
      </c>
      <c r="AA29" s="967"/>
      <c r="AB29" s="967"/>
      <c r="AC29" s="226"/>
      <c r="AD29" s="226"/>
      <c r="AE29" s="967"/>
    </row>
    <row r="30" spans="2:31" s="65" customFormat="1" ht="64.5" customHeight="1">
      <c r="B30" s="966" t="s">
        <v>666</v>
      </c>
      <c r="C30" s="235" t="s">
        <v>22</v>
      </c>
      <c r="D30" s="171" t="s">
        <v>22</v>
      </c>
      <c r="E30" s="172">
        <v>-1844.75</v>
      </c>
      <c r="F30" s="226"/>
      <c r="G30" s="169">
        <v>728.5</v>
      </c>
      <c r="H30" s="171">
        <v>1917.29</v>
      </c>
      <c r="I30" s="172">
        <v>1280.8699999999999</v>
      </c>
      <c r="K30" s="169">
        <v>1408.44</v>
      </c>
      <c r="L30" s="171">
        <v>1318.97</v>
      </c>
      <c r="M30" s="170">
        <v>1318.7</v>
      </c>
      <c r="N30" s="270"/>
      <c r="O30" s="611">
        <v>1529.03</v>
      </c>
      <c r="P30" s="235">
        <v>1837.89</v>
      </c>
      <c r="Q30" s="170">
        <v>2202.13</v>
      </c>
      <c r="S30" s="169">
        <v>2079.73</v>
      </c>
      <c r="T30" s="235">
        <v>2200.3200000000002</v>
      </c>
      <c r="U30" s="170">
        <v>2344.04</v>
      </c>
      <c r="W30" s="611">
        <v>2474.69</v>
      </c>
      <c r="X30" s="171">
        <v>2374.83</v>
      </c>
      <c r="Y30" s="170">
        <v>2581.58</v>
      </c>
      <c r="AA30" s="226"/>
      <c r="AB30" s="226"/>
      <c r="AC30" s="226"/>
      <c r="AD30" s="226"/>
      <c r="AE30" s="226"/>
    </row>
    <row r="31" spans="2:31" ht="21" customHeight="1">
      <c r="B31" s="1614" t="s">
        <v>667</v>
      </c>
      <c r="C31" s="1615"/>
      <c r="D31" s="1615"/>
      <c r="E31" s="1615"/>
      <c r="F31" s="1615"/>
      <c r="G31" s="1615"/>
      <c r="H31" s="1615"/>
      <c r="I31" s="1615"/>
      <c r="J31" s="1615"/>
      <c r="K31" s="1615"/>
      <c r="L31" s="1615"/>
      <c r="M31" s="1615"/>
      <c r="N31" s="1615"/>
      <c r="O31" s="1615"/>
      <c r="P31" s="1615"/>
      <c r="Q31" s="1615"/>
      <c r="R31" s="1615"/>
      <c r="S31" s="1615"/>
      <c r="T31" s="1615"/>
    </row>
    <row r="32" spans="2:31" ht="21" customHeight="1"/>
    <row r="33" spans="21:21" ht="21" customHeight="1">
      <c r="U33" s="683"/>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4">
    <mergeCell ref="AE15:AE16"/>
    <mergeCell ref="Y15:Y16"/>
    <mergeCell ref="AA15:AA16"/>
    <mergeCell ref="G3:I3"/>
    <mergeCell ref="K3:M3"/>
    <mergeCell ref="O3:Q3"/>
    <mergeCell ref="S3:U3"/>
    <mergeCell ref="W15:W16"/>
    <mergeCell ref="AC15:AC16"/>
    <mergeCell ref="AA3:AC3"/>
    <mergeCell ref="AB15:AB16"/>
    <mergeCell ref="W3:Y3"/>
    <mergeCell ref="C3:E3"/>
    <mergeCell ref="B31:T31"/>
    <mergeCell ref="B14:AA14"/>
    <mergeCell ref="H15:H16"/>
    <mergeCell ref="I15:I16"/>
    <mergeCell ref="K15:K16"/>
    <mergeCell ref="M15:M16"/>
    <mergeCell ref="P15:P16"/>
    <mergeCell ref="Q15:Q16"/>
    <mergeCell ref="S15:S16"/>
    <mergeCell ref="T15:T16"/>
    <mergeCell ref="U15:U16"/>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9D3A-8F5C-4BE2-AAFB-9EE41436F824}">
  <dimension ref="A1:W51"/>
  <sheetViews>
    <sheetView view="pageBreakPreview" zoomScale="70" zoomScaleNormal="100" zoomScaleSheetLayoutView="70" workbookViewId="0">
      <selection activeCell="T25" sqref="T25"/>
    </sheetView>
  </sheetViews>
  <sheetFormatPr defaultColWidth="8.75" defaultRowHeight="14.25"/>
  <cols>
    <col min="1" max="2" width="8.75" style="708"/>
    <col min="3" max="3" width="24.5" style="708" customWidth="1"/>
    <col min="4" max="11" width="14.5" style="708" customWidth="1"/>
    <col min="12" max="12" width="8.75" style="708"/>
    <col min="13" max="13" width="10" style="708" bestFit="1" customWidth="1"/>
    <col min="14" max="16384" width="8.75" style="708"/>
  </cols>
  <sheetData>
    <row r="1" spans="1:23" ht="18">
      <c r="A1" s="1061" t="s">
        <v>668</v>
      </c>
    </row>
    <row r="3" spans="1:23" ht="15">
      <c r="B3" s="1062" t="s">
        <v>707</v>
      </c>
      <c r="C3" s="1062"/>
      <c r="D3" s="1062"/>
      <c r="E3" s="1062"/>
      <c r="F3" s="1062"/>
      <c r="G3" s="1062"/>
      <c r="H3" s="1062"/>
      <c r="I3" s="1062"/>
      <c r="J3" s="1062"/>
      <c r="K3" s="1062"/>
      <c r="L3"/>
    </row>
    <row r="4" spans="1:23">
      <c r="B4" s="1063"/>
      <c r="C4" s="1064"/>
      <c r="D4" s="1064"/>
      <c r="E4" s="1064"/>
      <c r="F4" s="1064"/>
      <c r="G4" s="1064"/>
      <c r="H4" s="1064"/>
      <c r="I4" s="1064"/>
      <c r="J4" s="1064"/>
      <c r="K4" s="1064"/>
      <c r="L4"/>
    </row>
    <row r="5" spans="1:23" ht="15">
      <c r="B5" s="1065" t="s">
        <v>669</v>
      </c>
      <c r="C5" s="1066"/>
      <c r="D5" s="1067"/>
      <c r="E5" s="1067"/>
      <c r="F5" s="1067"/>
      <c r="G5" s="1067"/>
      <c r="H5" s="1067"/>
      <c r="I5" s="1067"/>
      <c r="J5" s="1067"/>
      <c r="K5" s="1067"/>
      <c r="L5" s="1068"/>
      <c r="M5" s="749"/>
    </row>
    <row r="6" spans="1:23" ht="15">
      <c r="B6" s="1068" t="s">
        <v>670</v>
      </c>
      <c r="C6" s="1066"/>
      <c r="D6" s="1069"/>
      <c r="E6" s="1069"/>
      <c r="F6" s="1069"/>
      <c r="G6" s="1069"/>
      <c r="H6" s="1069"/>
      <c r="I6" s="1069"/>
      <c r="J6" s="1069"/>
      <c r="K6" s="1069"/>
      <c r="L6" s="1068"/>
      <c r="M6" s="749"/>
    </row>
    <row r="7" spans="1:23" ht="15">
      <c r="B7" s="1068" t="s">
        <v>671</v>
      </c>
      <c r="C7" s="1070"/>
      <c r="D7" s="1069"/>
      <c r="E7" s="1069"/>
      <c r="F7" s="1069"/>
      <c r="G7" s="1069"/>
      <c r="H7" s="1069"/>
      <c r="I7" s="1069"/>
      <c r="J7" s="1069"/>
      <c r="K7" s="1069"/>
      <c r="L7" s="1068"/>
      <c r="M7" s="749"/>
    </row>
    <row r="8" spans="1:23" ht="15">
      <c r="B8" s="1068" t="s">
        <v>672</v>
      </c>
      <c r="C8" s="1070"/>
      <c r="D8" s="1069"/>
      <c r="E8" s="1069"/>
      <c r="F8" s="1069"/>
      <c r="G8" s="1069"/>
      <c r="H8" s="1069"/>
      <c r="I8" s="1069"/>
      <c r="J8" s="1069"/>
      <c r="K8" s="1069"/>
      <c r="L8" s="1068"/>
      <c r="M8" s="749"/>
    </row>
    <row r="9" spans="1:23" ht="15">
      <c r="B9" s="1068" t="s">
        <v>673</v>
      </c>
      <c r="C9" s="1070"/>
      <c r="D9" s="1342"/>
      <c r="E9" s="1342"/>
      <c r="F9" s="1342"/>
      <c r="G9" s="1342"/>
      <c r="H9" s="1342"/>
      <c r="I9" s="1342"/>
      <c r="J9" s="1342"/>
      <c r="K9" s="1342"/>
      <c r="L9" s="1068"/>
      <c r="M9" s="749"/>
    </row>
    <row r="10" spans="1:23" ht="15">
      <c r="B10" s="1065" t="s">
        <v>674</v>
      </c>
      <c r="C10" s="1070"/>
      <c r="D10" s="1342"/>
      <c r="E10" s="1342"/>
      <c r="F10" s="1342"/>
      <c r="G10" s="1342"/>
      <c r="H10" s="1342"/>
      <c r="I10" s="1342"/>
      <c r="J10" s="1342"/>
      <c r="K10" s="1342"/>
      <c r="L10" s="1068"/>
      <c r="M10" s="749"/>
    </row>
    <row r="11" spans="1:23" ht="15">
      <c r="B11" s="1070" t="s">
        <v>675</v>
      </c>
      <c r="C11" s="1070"/>
      <c r="D11" s="1342"/>
      <c r="E11" s="1342"/>
      <c r="F11" s="1342"/>
      <c r="G11" s="1342"/>
      <c r="H11" s="1342"/>
      <c r="I11" s="1342"/>
      <c r="J11" s="1342"/>
      <c r="K11" s="1342"/>
      <c r="L11" s="1068"/>
      <c r="M11" s="749"/>
    </row>
    <row r="12" spans="1:23">
      <c r="B12" s="1071"/>
      <c r="C12" s="1071"/>
      <c r="D12" s="1343"/>
      <c r="E12" s="1343"/>
      <c r="F12" s="1343"/>
      <c r="G12" s="1343"/>
      <c r="H12" s="1343"/>
      <c r="I12" s="1343"/>
      <c r="J12" s="1343"/>
      <c r="K12" s="1343"/>
    </row>
    <row r="13" spans="1:23" ht="15">
      <c r="B13" s="1072"/>
      <c r="C13" s="1072"/>
      <c r="D13" s="27"/>
      <c r="E13" s="27"/>
      <c r="F13" s="27"/>
      <c r="G13" s="27"/>
      <c r="H13" s="27"/>
      <c r="I13" s="27"/>
      <c r="J13" s="27"/>
      <c r="K13" s="1344" t="s">
        <v>142</v>
      </c>
    </row>
    <row r="14" spans="1:23" ht="22.5" customHeight="1">
      <c r="B14" s="1074"/>
      <c r="C14" s="1075"/>
      <c r="D14" s="1645" t="s">
        <v>676</v>
      </c>
      <c r="E14" s="1645" t="s">
        <v>677</v>
      </c>
      <c r="F14" s="1645" t="s">
        <v>678</v>
      </c>
      <c r="G14" s="1647" t="s">
        <v>679</v>
      </c>
      <c r="H14" s="1647" t="s">
        <v>680</v>
      </c>
      <c r="I14" s="1648" t="s">
        <v>681</v>
      </c>
      <c r="J14" s="1632" t="s">
        <v>682</v>
      </c>
      <c r="K14" s="1634" t="s">
        <v>683</v>
      </c>
    </row>
    <row r="15" spans="1:23" ht="22.5" customHeight="1">
      <c r="B15" s="1232"/>
      <c r="C15" s="1233"/>
      <c r="D15" s="1646"/>
      <c r="E15" s="1646"/>
      <c r="F15" s="1646"/>
      <c r="G15" s="1646"/>
      <c r="H15" s="1646"/>
      <c r="I15" s="1649"/>
      <c r="J15" s="1633"/>
      <c r="K15" s="1635"/>
    </row>
    <row r="16" spans="1:23" ht="15">
      <c r="B16" s="1076" t="s">
        <v>684</v>
      </c>
      <c r="C16" s="27"/>
      <c r="D16" s="1093">
        <v>36.750520331632003</v>
      </c>
      <c r="E16" s="1093">
        <v>0</v>
      </c>
      <c r="F16" s="1093">
        <v>0</v>
      </c>
      <c r="G16" s="1093">
        <v>288.69585598711359</v>
      </c>
      <c r="H16" s="1093">
        <v>296.29135629644003</v>
      </c>
      <c r="I16" s="1093">
        <v>111.73285809828003</v>
      </c>
      <c r="J16" s="1094">
        <v>733.47059071346553</v>
      </c>
      <c r="K16" s="1094">
        <v>723.41062147998571</v>
      </c>
      <c r="M16" s="1281"/>
      <c r="N16" s="1281"/>
      <c r="O16" s="1281"/>
      <c r="P16" s="1281"/>
      <c r="Q16" s="1281"/>
      <c r="R16" s="1281"/>
      <c r="S16" s="1281"/>
      <c r="T16" s="1281"/>
      <c r="U16" s="1281"/>
      <c r="V16" s="1281"/>
      <c r="W16" s="1281"/>
    </row>
    <row r="17" spans="2:23" ht="15">
      <c r="B17" s="1076" t="s">
        <v>685</v>
      </c>
      <c r="C17" s="27"/>
      <c r="D17" s="1093">
        <v>195.0257014032</v>
      </c>
      <c r="E17" s="1093">
        <v>3.9241426183999999E-2</v>
      </c>
      <c r="F17" s="1093">
        <v>0</v>
      </c>
      <c r="G17" s="1093">
        <v>256.48837390747013</v>
      </c>
      <c r="H17" s="1093">
        <v>46.683108365072002</v>
      </c>
      <c r="I17" s="1093">
        <v>87.290923796579918</v>
      </c>
      <c r="J17" s="1095">
        <v>585.52734889850603</v>
      </c>
      <c r="K17" s="1095">
        <v>660.83542458011607</v>
      </c>
      <c r="M17" s="1281"/>
      <c r="N17" s="1281"/>
      <c r="O17" s="1281"/>
      <c r="P17" s="1281"/>
      <c r="Q17" s="1281"/>
      <c r="R17" s="1281"/>
      <c r="S17" s="1281"/>
      <c r="T17" s="1281"/>
      <c r="U17" s="1281"/>
      <c r="V17" s="1281"/>
      <c r="W17" s="1281"/>
    </row>
    <row r="18" spans="2:23" ht="15">
      <c r="B18" s="1076" t="s">
        <v>686</v>
      </c>
      <c r="C18" s="27"/>
      <c r="D18" s="1093">
        <v>73.882143540000001</v>
      </c>
      <c r="E18" s="1093">
        <v>1.5843358530439999</v>
      </c>
      <c r="F18" s="1093">
        <v>0</v>
      </c>
      <c r="G18" s="1093">
        <v>117.72692612430895</v>
      </c>
      <c r="H18" s="1093">
        <v>42.318764187462008</v>
      </c>
      <c r="I18" s="1093">
        <v>229.78197455102588</v>
      </c>
      <c r="J18" s="1095">
        <v>465.29414425584082</v>
      </c>
      <c r="K18" s="1095">
        <v>465.29414425584082</v>
      </c>
      <c r="M18" s="1281"/>
      <c r="N18" s="1281"/>
      <c r="O18" s="1281"/>
      <c r="P18" s="1281"/>
      <c r="Q18" s="1281"/>
      <c r="R18" s="1281"/>
      <c r="S18" s="1281"/>
      <c r="T18" s="1281"/>
      <c r="U18" s="1281"/>
      <c r="V18" s="1281"/>
      <c r="W18" s="1281"/>
    </row>
    <row r="19" spans="2:23" ht="15">
      <c r="B19" s="1076" t="s">
        <v>687</v>
      </c>
      <c r="C19" s="1264"/>
      <c r="D19" s="1203">
        <f>D20+D21</f>
        <v>48.268831435228009</v>
      </c>
      <c r="E19" s="1203">
        <f t="shared" ref="E19:K19" si="0">E20+E21</f>
        <v>0</v>
      </c>
      <c r="F19" s="1203">
        <f t="shared" si="0"/>
        <v>1.33011E-3</v>
      </c>
      <c r="G19" s="1203">
        <f t="shared" si="0"/>
        <v>381.93400742036971</v>
      </c>
      <c r="H19" s="1203">
        <f t="shared" si="0"/>
        <v>42.810886308711005</v>
      </c>
      <c r="I19" s="1203">
        <f t="shared" si="0"/>
        <v>42.657776333680005</v>
      </c>
      <c r="J19" s="1095">
        <f t="shared" si="0"/>
        <v>515.67283160798877</v>
      </c>
      <c r="K19" s="1095">
        <f t="shared" si="0"/>
        <v>507.10569188280164</v>
      </c>
      <c r="M19" s="1281"/>
      <c r="N19" s="1281"/>
      <c r="O19" s="1281"/>
      <c r="P19" s="1281"/>
      <c r="Q19" s="1281"/>
      <c r="R19" s="1281"/>
      <c r="S19" s="1281"/>
      <c r="T19" s="1281"/>
      <c r="U19" s="1281"/>
      <c r="V19" s="1281"/>
      <c r="W19" s="1281"/>
    </row>
    <row r="20" spans="2:23" ht="15">
      <c r="B20" s="1076"/>
      <c r="C20" s="1265" t="s">
        <v>688</v>
      </c>
      <c r="D20" s="1093">
        <v>44.324723236028007</v>
      </c>
      <c r="E20" s="1093">
        <v>0</v>
      </c>
      <c r="F20" s="1093">
        <v>1.33011E-3</v>
      </c>
      <c r="G20" s="1093">
        <v>350.15309672449973</v>
      </c>
      <c r="H20" s="1093">
        <v>38.672531825511008</v>
      </c>
      <c r="I20" s="1093">
        <v>31.749887965272013</v>
      </c>
      <c r="J20" s="1095">
        <v>464.90156986131075</v>
      </c>
      <c r="K20" s="1095">
        <v>463.66502179485167</v>
      </c>
      <c r="M20" s="1281"/>
      <c r="N20" s="1281"/>
      <c r="O20" s="1281"/>
      <c r="P20" s="1281"/>
      <c r="Q20" s="1281"/>
      <c r="R20" s="1281"/>
      <c r="S20" s="1281"/>
      <c r="T20" s="1281"/>
      <c r="U20" s="1281"/>
      <c r="V20" s="1281"/>
      <c r="W20" s="1281"/>
    </row>
    <row r="21" spans="2:23" ht="15">
      <c r="B21" s="1076"/>
      <c r="C21" s="1265" t="s">
        <v>689</v>
      </c>
      <c r="D21" s="1093">
        <v>3.9441081992</v>
      </c>
      <c r="E21" s="1093">
        <v>0</v>
      </c>
      <c r="F21" s="1093">
        <v>0</v>
      </c>
      <c r="G21" s="1093">
        <v>31.780910695869988</v>
      </c>
      <c r="H21" s="1093">
        <v>4.1383544831999997</v>
      </c>
      <c r="I21" s="1093">
        <v>10.907888368407995</v>
      </c>
      <c r="J21" s="1095">
        <v>50.771261746677979</v>
      </c>
      <c r="K21" s="1095">
        <v>43.440670087949982</v>
      </c>
      <c r="M21" s="1281"/>
      <c r="N21" s="1281"/>
      <c r="O21" s="1281"/>
      <c r="P21" s="1281"/>
      <c r="Q21" s="1281"/>
      <c r="R21" s="1281"/>
      <c r="S21" s="1281"/>
      <c r="T21" s="1281"/>
      <c r="U21" s="1281"/>
      <c r="V21" s="1281"/>
      <c r="W21" s="1281"/>
    </row>
    <row r="22" spans="2:23" ht="15">
      <c r="B22" s="1076" t="s">
        <v>690</v>
      </c>
      <c r="C22" s="27"/>
      <c r="D22" s="1093">
        <v>14.447858419999999</v>
      </c>
      <c r="E22" s="1093">
        <v>2.8077629770149999</v>
      </c>
      <c r="F22" s="1093">
        <v>3.2958599354999993</v>
      </c>
      <c r="G22" s="1093">
        <v>59.588671685663023</v>
      </c>
      <c r="H22" s="1093">
        <v>17.693530326834999</v>
      </c>
      <c r="I22" s="1093">
        <v>167.26478897540002</v>
      </c>
      <c r="J22" s="1095">
        <v>265.09847232041301</v>
      </c>
      <c r="K22" s="1095">
        <v>676.45322805757314</v>
      </c>
      <c r="M22" s="1281"/>
      <c r="N22" s="1281"/>
      <c r="O22" s="1281"/>
      <c r="P22" s="1281"/>
      <c r="Q22" s="1281"/>
      <c r="R22" s="1281"/>
      <c r="S22" s="1281"/>
      <c r="T22" s="1281"/>
      <c r="U22" s="1281"/>
      <c r="V22" s="1281"/>
      <c r="W22" s="1281"/>
    </row>
    <row r="23" spans="2:23" ht="15">
      <c r="B23" s="1076" t="s">
        <v>691</v>
      </c>
      <c r="C23" s="27"/>
      <c r="D23" s="1093">
        <v>4.5099364</v>
      </c>
      <c r="E23" s="1093">
        <v>0</v>
      </c>
      <c r="F23" s="1093">
        <v>0</v>
      </c>
      <c r="G23" s="1093">
        <v>2.6880014967120003</v>
      </c>
      <c r="H23" s="1093">
        <v>9.0622576800000021E-2</v>
      </c>
      <c r="I23" s="1093">
        <v>1.5014148907999998</v>
      </c>
      <c r="J23" s="1095">
        <v>8.7899753643120011</v>
      </c>
      <c r="K23" s="1095">
        <v>5.0437105643120006</v>
      </c>
      <c r="M23" s="1281"/>
      <c r="N23" s="1281"/>
      <c r="O23" s="1281"/>
      <c r="P23" s="1281"/>
      <c r="Q23" s="1281"/>
      <c r="R23" s="1281"/>
      <c r="S23" s="1281"/>
      <c r="T23" s="1281"/>
      <c r="U23" s="1281"/>
      <c r="V23" s="1281"/>
      <c r="W23" s="1281"/>
    </row>
    <row r="24" spans="2:23" ht="15">
      <c r="B24" s="1076" t="s">
        <v>692</v>
      </c>
      <c r="C24" s="27"/>
      <c r="D24" s="1093">
        <v>0</v>
      </c>
      <c r="E24" s="1093">
        <v>0</v>
      </c>
      <c r="F24" s="1093">
        <v>0</v>
      </c>
      <c r="G24" s="1093">
        <v>44.015500000000003</v>
      </c>
      <c r="H24" s="1093">
        <v>27.988975159999999</v>
      </c>
      <c r="I24" s="1093">
        <v>77.265046749999996</v>
      </c>
      <c r="J24" s="1095">
        <v>149.26952191000001</v>
      </c>
      <c r="K24" s="1095">
        <v>149.12950149</v>
      </c>
      <c r="M24" s="1281"/>
      <c r="N24" s="1281"/>
      <c r="O24" s="1281"/>
      <c r="P24" s="1281"/>
      <c r="Q24" s="1281"/>
      <c r="R24" s="1281"/>
      <c r="S24" s="1281"/>
      <c r="T24" s="1281"/>
      <c r="U24" s="1281"/>
      <c r="V24" s="1281"/>
      <c r="W24" s="1281"/>
    </row>
    <row r="25" spans="2:23" ht="15">
      <c r="B25" s="1076" t="s">
        <v>693</v>
      </c>
      <c r="C25" s="27"/>
      <c r="D25" s="1093">
        <v>96.883102566585009</v>
      </c>
      <c r="E25" s="1093">
        <v>4.4061564800000001E-2</v>
      </c>
      <c r="F25" s="1093">
        <v>0</v>
      </c>
      <c r="G25" s="1093">
        <v>242.55307737950787</v>
      </c>
      <c r="H25" s="1093">
        <v>10.830497975215998</v>
      </c>
      <c r="I25" s="1093">
        <v>37.204770644832003</v>
      </c>
      <c r="J25" s="1095">
        <v>387.51551013094087</v>
      </c>
      <c r="K25" s="1095">
        <v>336.91570656561674</v>
      </c>
      <c r="M25" s="1281"/>
      <c r="N25" s="1281"/>
      <c r="O25" s="1281"/>
      <c r="P25" s="1281"/>
      <c r="Q25" s="1281"/>
      <c r="R25" s="1281"/>
      <c r="S25" s="1281"/>
      <c r="T25" s="1281"/>
      <c r="U25" s="1281"/>
      <c r="V25" s="1281"/>
      <c r="W25" s="1281"/>
    </row>
    <row r="26" spans="2:23" ht="15">
      <c r="B26" s="1076" t="s">
        <v>694</v>
      </c>
      <c r="C26" s="27"/>
      <c r="D26" s="1093">
        <v>172.41576836159999</v>
      </c>
      <c r="E26" s="1093">
        <v>2.213091E-2</v>
      </c>
      <c r="F26" s="1093">
        <v>2.9047893</v>
      </c>
      <c r="G26" s="1093">
        <v>431.89677375420183</v>
      </c>
      <c r="H26" s="1093">
        <v>121.959908512968</v>
      </c>
      <c r="I26" s="1345">
        <v>495.17817299961274</v>
      </c>
      <c r="J26" s="1095">
        <v>1224.3775438383825</v>
      </c>
      <c r="K26" s="1095">
        <v>1369.9789837106416</v>
      </c>
      <c r="M26" s="1281"/>
      <c r="N26" s="1281"/>
      <c r="O26" s="1281"/>
      <c r="P26" s="1281"/>
      <c r="Q26" s="1281"/>
      <c r="R26" s="1281"/>
      <c r="S26" s="1281"/>
      <c r="T26" s="1281"/>
      <c r="U26" s="1281"/>
      <c r="V26" s="1281"/>
      <c r="W26" s="1281"/>
    </row>
    <row r="27" spans="2:23" ht="15">
      <c r="B27" s="1078" t="s">
        <v>695</v>
      </c>
      <c r="C27" s="1266"/>
      <c r="D27" s="1093">
        <v>0</v>
      </c>
      <c r="E27" s="1093">
        <v>0</v>
      </c>
      <c r="F27" s="1093">
        <v>0</v>
      </c>
      <c r="G27" s="1093">
        <v>8.4875018191999996E-2</v>
      </c>
      <c r="H27" s="1093">
        <v>0</v>
      </c>
      <c r="I27" s="1093">
        <v>7.3264800000000005E-2</v>
      </c>
      <c r="J27" s="1095">
        <v>0.15813981819199999</v>
      </c>
      <c r="K27" s="1095">
        <v>122.65266388975201</v>
      </c>
      <c r="M27" s="1281"/>
      <c r="N27" s="1281"/>
      <c r="O27" s="1281"/>
      <c r="P27" s="1281"/>
      <c r="Q27" s="1281"/>
      <c r="R27" s="1281"/>
      <c r="S27" s="1281"/>
      <c r="T27" s="1281"/>
      <c r="U27" s="1281"/>
      <c r="V27" s="1281"/>
      <c r="W27" s="1281"/>
    </row>
    <row r="28" spans="2:23" ht="15">
      <c r="B28" s="1080" t="s">
        <v>696</v>
      </c>
      <c r="C28" s="1267"/>
      <c r="D28" s="1096">
        <f>SUM(D16:D19,D22:D27)</f>
        <v>642.18386245824502</v>
      </c>
      <c r="E28" s="1096">
        <f t="shared" ref="E28:I28" si="1">SUM(E16:E19,E22:E27)</f>
        <v>4.4975327310429991</v>
      </c>
      <c r="F28" s="1096">
        <f t="shared" si="1"/>
        <v>6.2019793454999999</v>
      </c>
      <c r="G28" s="1096">
        <f t="shared" si="1"/>
        <v>1825.6720627735392</v>
      </c>
      <c r="H28" s="1096">
        <f t="shared" si="1"/>
        <v>606.66764970950408</v>
      </c>
      <c r="I28" s="1096">
        <f t="shared" si="1"/>
        <v>1249.9509918402107</v>
      </c>
      <c r="J28" s="1097">
        <f>SUM(J16:J19,J22:J27)</f>
        <v>4335.174078858041</v>
      </c>
      <c r="K28" s="1097">
        <f>SUM(K16:K19,K22:K27)</f>
        <v>5016.8196764766399</v>
      </c>
      <c r="M28" s="1281"/>
      <c r="N28" s="1281"/>
      <c r="O28" s="1281"/>
      <c r="P28" s="1281"/>
      <c r="Q28" s="1281"/>
      <c r="R28" s="1281"/>
      <c r="S28" s="1281"/>
      <c r="T28" s="1281"/>
      <c r="U28" s="1281"/>
      <c r="V28" s="1281"/>
      <c r="W28" s="1281"/>
    </row>
    <row r="29" spans="2:23" ht="15">
      <c r="B29" s="1072"/>
      <c r="C29" s="1268"/>
      <c r="D29" s="1093"/>
      <c r="E29" s="1093"/>
      <c r="F29" s="1093"/>
      <c r="G29" s="1093"/>
      <c r="H29" s="1093"/>
      <c r="I29" s="1093"/>
      <c r="J29" s="1093"/>
      <c r="K29" s="1093"/>
    </row>
    <row r="30" spans="2:23" ht="15">
      <c r="B30" s="1072"/>
      <c r="C30" s="27"/>
      <c r="D30" s="27"/>
      <c r="E30" s="27"/>
      <c r="F30" s="27"/>
      <c r="G30" s="27"/>
      <c r="H30" s="27"/>
      <c r="I30" s="27"/>
      <c r="J30" s="27"/>
      <c r="K30" s="27"/>
    </row>
    <row r="31" spans="2:23" ht="15">
      <c r="B31" s="1077" t="s">
        <v>697</v>
      </c>
      <c r="C31" s="1072"/>
      <c r="D31" s="27"/>
      <c r="E31" s="27"/>
      <c r="F31" s="27"/>
      <c r="G31" s="27"/>
      <c r="H31" s="27"/>
      <c r="I31" s="27"/>
      <c r="J31" s="27"/>
      <c r="K31" s="27"/>
    </row>
    <row r="32" spans="2:23" ht="15">
      <c r="B32" s="1077"/>
      <c r="C32" s="1072"/>
      <c r="D32" s="27"/>
      <c r="E32" s="27"/>
      <c r="F32" s="27"/>
      <c r="G32" s="27"/>
      <c r="H32" s="27"/>
      <c r="I32" s="27"/>
      <c r="J32" s="27"/>
      <c r="K32" s="27"/>
    </row>
    <row r="33" spans="2:11" ht="15">
      <c r="B33" s="1082" t="s">
        <v>708</v>
      </c>
      <c r="C33" s="1083"/>
      <c r="D33" s="1083"/>
      <c r="E33" s="1083"/>
      <c r="F33" s="1083"/>
      <c r="G33" s="1083"/>
      <c r="H33" s="1083"/>
      <c r="I33" s="1083"/>
      <c r="J33" s="1083"/>
      <c r="K33" s="1083"/>
    </row>
    <row r="34" spans="2:11" ht="15">
      <c r="B34" s="1084"/>
      <c r="C34" s="1072"/>
      <c r="D34" s="1072"/>
      <c r="E34" s="1072"/>
      <c r="F34" s="1072"/>
      <c r="G34" s="1072"/>
      <c r="H34" s="1072"/>
      <c r="I34" s="1072"/>
      <c r="J34" s="1072"/>
      <c r="K34" s="1072"/>
    </row>
    <row r="35" spans="2:11" ht="15">
      <c r="B35" s="1072"/>
      <c r="C35" s="1072"/>
      <c r="D35" s="1072"/>
      <c r="E35" s="1072"/>
      <c r="F35" s="1072"/>
      <c r="G35" s="1072"/>
      <c r="H35" s="1072"/>
      <c r="I35" s="1072"/>
      <c r="J35" s="1072"/>
      <c r="K35" s="1073" t="s">
        <v>142</v>
      </c>
    </row>
    <row r="36" spans="2:11" ht="22.5" customHeight="1">
      <c r="B36" s="1074"/>
      <c r="C36" s="1075"/>
      <c r="D36" s="1636" t="s">
        <v>676</v>
      </c>
      <c r="E36" s="1636" t="s">
        <v>677</v>
      </c>
      <c r="F36" s="1636" t="s">
        <v>678</v>
      </c>
      <c r="G36" s="1638" t="s">
        <v>679</v>
      </c>
      <c r="H36" s="1638" t="s">
        <v>680</v>
      </c>
      <c r="I36" s="1639" t="s">
        <v>681</v>
      </c>
      <c r="J36" s="1641" t="s">
        <v>682</v>
      </c>
      <c r="K36" s="1643" t="s">
        <v>683</v>
      </c>
    </row>
    <row r="37" spans="2:11" ht="22.5" customHeight="1">
      <c r="B37" s="1225"/>
      <c r="C37" s="1226"/>
      <c r="D37" s="1637"/>
      <c r="E37" s="1637"/>
      <c r="F37" s="1637"/>
      <c r="G37" s="1637"/>
      <c r="H37" s="1637"/>
      <c r="I37" s="1640"/>
      <c r="J37" s="1642"/>
      <c r="K37" s="1644"/>
    </row>
    <row r="38" spans="2:11" ht="15">
      <c r="B38" s="1076" t="s">
        <v>684</v>
      </c>
      <c r="C38" s="1072"/>
      <c r="D38" s="1093">
        <v>32</v>
      </c>
      <c r="E38" s="1093">
        <v>0</v>
      </c>
      <c r="F38" s="1093">
        <v>0</v>
      </c>
      <c r="G38" s="1093">
        <v>284</v>
      </c>
      <c r="H38" s="1093">
        <v>374</v>
      </c>
      <c r="I38" s="1093">
        <v>109</v>
      </c>
      <c r="J38" s="1094">
        <v>799</v>
      </c>
      <c r="K38" s="1094">
        <v>789</v>
      </c>
    </row>
    <row r="39" spans="2:11" ht="15">
      <c r="B39" s="1076" t="s">
        <v>685</v>
      </c>
      <c r="C39" s="1072"/>
      <c r="D39" s="1093">
        <v>189</v>
      </c>
      <c r="E39" s="1093">
        <v>0</v>
      </c>
      <c r="F39" s="1093">
        <v>0</v>
      </c>
      <c r="G39" s="1093">
        <v>154</v>
      </c>
      <c r="H39" s="1093">
        <v>48</v>
      </c>
      <c r="I39" s="1093">
        <v>77</v>
      </c>
      <c r="J39" s="1095">
        <v>469</v>
      </c>
      <c r="K39" s="1095">
        <v>545</v>
      </c>
    </row>
    <row r="40" spans="2:11" ht="15">
      <c r="B40" s="1076" t="s">
        <v>686</v>
      </c>
      <c r="C40" s="1072"/>
      <c r="D40" s="1093">
        <v>196</v>
      </c>
      <c r="E40" s="1093">
        <v>2</v>
      </c>
      <c r="F40" s="1093">
        <v>0</v>
      </c>
      <c r="G40" s="1093">
        <v>124</v>
      </c>
      <c r="H40" s="1093">
        <v>80</v>
      </c>
      <c r="I40" s="1093">
        <v>76</v>
      </c>
      <c r="J40" s="1095">
        <v>478</v>
      </c>
      <c r="K40" s="1095">
        <v>477</v>
      </c>
    </row>
    <row r="41" spans="2:11" ht="15">
      <c r="B41" s="1076" t="s">
        <v>687</v>
      </c>
      <c r="C41" s="1202"/>
      <c r="D41" s="1203">
        <v>59.688416766935987</v>
      </c>
      <c r="E41" s="1203">
        <v>0</v>
      </c>
      <c r="F41" s="1203">
        <v>0</v>
      </c>
      <c r="G41" s="1203">
        <v>355.65850950242907</v>
      </c>
      <c r="H41" s="1203">
        <v>32.887830817705002</v>
      </c>
      <c r="I41" s="1204">
        <v>48.098391382763005</v>
      </c>
      <c r="J41" s="1095">
        <v>496.33314846983308</v>
      </c>
      <c r="K41" s="1095">
        <v>483.21041784829259</v>
      </c>
    </row>
    <row r="42" spans="2:11" ht="15">
      <c r="B42" s="1076"/>
      <c r="C42" s="1077" t="s">
        <v>688</v>
      </c>
      <c r="D42" s="1093">
        <v>47.100702082535989</v>
      </c>
      <c r="E42" s="1093">
        <v>0</v>
      </c>
      <c r="F42" s="1093">
        <v>0</v>
      </c>
      <c r="G42" s="1093">
        <v>327.18964243796108</v>
      </c>
      <c r="H42" s="1093">
        <v>25.869504095126</v>
      </c>
      <c r="I42" s="1093">
        <v>36.429236402205007</v>
      </c>
      <c r="J42" s="1095">
        <v>436.58908501782804</v>
      </c>
      <c r="K42" s="1095">
        <v>430.55318149535708</v>
      </c>
    </row>
    <row r="43" spans="2:11" ht="15">
      <c r="B43" s="1076"/>
      <c r="C43" s="1077" t="s">
        <v>689</v>
      </c>
      <c r="D43" s="1093">
        <v>12.5877146844</v>
      </c>
      <c r="E43" s="1093">
        <v>0</v>
      </c>
      <c r="F43" s="1093">
        <v>0</v>
      </c>
      <c r="G43" s="1093">
        <v>28.468867064468007</v>
      </c>
      <c r="H43" s="1093">
        <v>7.0183267225790003</v>
      </c>
      <c r="I43" s="1093">
        <v>11.669154980558</v>
      </c>
      <c r="J43" s="1095">
        <v>59.744063452005008</v>
      </c>
      <c r="K43" s="1095">
        <v>52.657236352935506</v>
      </c>
    </row>
    <row r="44" spans="2:11" ht="15">
      <c r="B44" s="1076" t="s">
        <v>690</v>
      </c>
      <c r="C44" s="1072"/>
      <c r="D44" s="1093">
        <v>33</v>
      </c>
      <c r="E44" s="1093">
        <v>3</v>
      </c>
      <c r="F44" s="1093">
        <v>3</v>
      </c>
      <c r="G44" s="1093">
        <v>47</v>
      </c>
      <c r="H44" s="1093">
        <v>20</v>
      </c>
      <c r="I44" s="1093">
        <v>183</v>
      </c>
      <c r="J44" s="1095">
        <v>290</v>
      </c>
      <c r="K44" s="1095">
        <v>735</v>
      </c>
    </row>
    <row r="45" spans="2:11" ht="15">
      <c r="B45" s="1076" t="s">
        <v>691</v>
      </c>
      <c r="C45" s="1072"/>
      <c r="D45" s="1093">
        <v>6</v>
      </c>
      <c r="E45" s="1093">
        <v>1</v>
      </c>
      <c r="F45" s="1093">
        <v>0</v>
      </c>
      <c r="G45" s="1093">
        <v>3</v>
      </c>
      <c r="H45" s="1093">
        <v>0</v>
      </c>
      <c r="I45" s="1093">
        <v>1</v>
      </c>
      <c r="J45" s="1095">
        <v>11</v>
      </c>
      <c r="K45" s="1095">
        <v>8</v>
      </c>
    </row>
    <row r="46" spans="2:11" ht="15">
      <c r="B46" s="1076" t="s">
        <v>692</v>
      </c>
      <c r="C46" s="1072"/>
      <c r="D46" s="1093">
        <v>0</v>
      </c>
      <c r="E46" s="1093">
        <v>0</v>
      </c>
      <c r="F46" s="1093">
        <v>0</v>
      </c>
      <c r="G46" s="1093">
        <v>50</v>
      </c>
      <c r="H46" s="1093">
        <v>25</v>
      </c>
      <c r="I46" s="1093">
        <v>71</v>
      </c>
      <c r="J46" s="1095">
        <v>147</v>
      </c>
      <c r="K46" s="1095">
        <v>145</v>
      </c>
    </row>
    <row r="47" spans="2:11" ht="15">
      <c r="B47" s="1076" t="s">
        <v>693</v>
      </c>
      <c r="C47" s="1072"/>
      <c r="D47" s="1093">
        <v>109</v>
      </c>
      <c r="E47" s="1093">
        <v>0</v>
      </c>
      <c r="F47" s="1093">
        <v>0</v>
      </c>
      <c r="G47" s="1093">
        <v>212</v>
      </c>
      <c r="H47" s="1093">
        <v>8</v>
      </c>
      <c r="I47" s="1093">
        <v>36</v>
      </c>
      <c r="J47" s="1095">
        <v>366</v>
      </c>
      <c r="K47" s="1095">
        <v>324</v>
      </c>
    </row>
    <row r="48" spans="2:11" ht="15">
      <c r="B48" s="1076" t="s">
        <v>694</v>
      </c>
      <c r="C48" s="1072"/>
      <c r="D48" s="1093">
        <v>77</v>
      </c>
      <c r="E48" s="1093">
        <v>0</v>
      </c>
      <c r="F48" s="1093">
        <v>1</v>
      </c>
      <c r="G48" s="1093">
        <v>394</v>
      </c>
      <c r="H48" s="1093">
        <v>146</v>
      </c>
      <c r="I48" s="1093">
        <v>477</v>
      </c>
      <c r="J48" s="1095">
        <v>1094</v>
      </c>
      <c r="K48" s="1095">
        <v>1191</v>
      </c>
    </row>
    <row r="49" spans="2:11" ht="15">
      <c r="B49" s="1078" t="s">
        <v>695</v>
      </c>
      <c r="C49" s="1079"/>
      <c r="D49" s="1093">
        <v>3</v>
      </c>
      <c r="E49" s="1093">
        <v>0</v>
      </c>
      <c r="F49" s="1093">
        <v>0</v>
      </c>
      <c r="G49" s="1093">
        <v>38</v>
      </c>
      <c r="H49" s="1093">
        <v>4</v>
      </c>
      <c r="I49" s="1093">
        <v>1</v>
      </c>
      <c r="J49" s="1095">
        <v>46</v>
      </c>
      <c r="K49" s="1095">
        <v>153</v>
      </c>
    </row>
    <row r="50" spans="2:11" ht="15">
      <c r="B50" s="1080" t="s">
        <v>696</v>
      </c>
      <c r="C50" s="1081"/>
      <c r="D50" s="1096">
        <v>704.68841676693592</v>
      </c>
      <c r="E50" s="1096">
        <v>6</v>
      </c>
      <c r="F50" s="1096">
        <v>4</v>
      </c>
      <c r="G50" s="1096">
        <v>1661</v>
      </c>
      <c r="H50" s="1096">
        <v>739</v>
      </c>
      <c r="I50" s="1096">
        <v>1079.0983913827631</v>
      </c>
      <c r="J50" s="1097">
        <v>4194</v>
      </c>
      <c r="K50" s="1097">
        <v>4850.2104178482923</v>
      </c>
    </row>
    <row r="51" spans="2:11">
      <c r="D51" s="1085"/>
    </row>
  </sheetData>
  <mergeCells count="16">
    <mergeCell ref="J14:J15"/>
    <mergeCell ref="K14:K15"/>
    <mergeCell ref="D36:D37"/>
    <mergeCell ref="E36:E37"/>
    <mergeCell ref="F36:F37"/>
    <mergeCell ref="G36:G37"/>
    <mergeCell ref="H36:H37"/>
    <mergeCell ref="I36:I37"/>
    <mergeCell ref="J36:J37"/>
    <mergeCell ref="K36:K37"/>
    <mergeCell ref="D14:D15"/>
    <mergeCell ref="E14:E15"/>
    <mergeCell ref="F14:F15"/>
    <mergeCell ref="G14:G15"/>
    <mergeCell ref="H14:H15"/>
    <mergeCell ref="I14:I15"/>
  </mergeCells>
  <phoneticPr fontId="2"/>
  <pageMargins left="0.7" right="0.7" top="0.75" bottom="0.75" header="0.3" footer="0.3"/>
  <pageSetup paperSize="8" scale="80" orientation="landscape" horizontalDpi="300" verticalDpi="300" r:id="rId1"/>
  <ignoredErrors>
    <ignoredError sqref="D28 E28:K2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5"/>
  <cols>
    <col min="1" max="1" width="30.5" customWidth="1"/>
  </cols>
  <sheetData>
    <row r="1" spans="1:1">
      <c r="A1" s="1224">
        <v>3087252</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2.03.00</AppVersion>
  <CustomXmlVersion>2.03.00</CustomXmlVersion>
  <IsHighlightMode>False</IsHighlightMode>
  <LastOperationSubsidiaryCompanyId>05597</LastOperationSubsidiaryCompanyId>
  <Links>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UvMDUvMDggMTg6NDc6NDg8L0xhc3RVcGRUaW1lPg0KICAgIDxXb3Jrc2hlZXROTT5QTOOAkElGUlPjgJE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xLDMzOSw3NzgsMDAwPC9PcmlnaW5hbFZhbD4NCiAgICA8TGFzdE51bVZhbD4xMTEsMzM5PC9MYXN0TnVtVmFsPg0KICAgIDxSYXdMaW5rVmFsPjExMSwzMzk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1LzA1LzA4IDE4OjQ3OjQ4PC9MYXN0VXBkVGltZT4NCiAgICA8V29ya3NoZWV0Tk0+UEzjgJBJRlJT44CR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MT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3OSw4NDAsMDkxLDAwMDwvT3JpZ2luYWxWYWw+DQogICAgPExhc3ROdW1WYWw+Miw0NzksODQwPC9MYXN0TnVtVmFsPg0KICAgIDxSYXdMaW5rVmFsPjIsNDc5LDg0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1LzA1LzA4IDE4OjQ3OjQ4PC9MYXN0VXBkVGltZT4NCiAgICA8V29ya3NoZWV0Tk0+UEzjgJBJRlJT44CRPC9Xb3Jrc2hlZXROTT4NCiAgICA8TGlua0NlbGxBZGRyZXNzQTE+TjY8L0xpbmtDZWxsQWRkcmVzc0ExPg0KICAgIDxMaW5rQ2VsbEFkZHJlc3NSMUMxPl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Y4LDUwMCwzMTMsMDAwPC9PcmlnaW5hbFZhbD4NCiAgICA8TGFzdE51bVZhbD4yLDM2OCw1MDA8L0xhc3ROdW1WYWw+DQogICAgPFJhd0xpbmtWYWw+MiwzNjgsNTA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1LzA1LzA4IDE4OjQ3OjQ4PC9MYXN0VXBkVGltZT4NCiAgICA8V29ya3NoZWV0Tk0+UEzjgJBJRlJT44CR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zAsNzc2LDA0MywwMDA8L09yaWdpbmFsVmFsPg0KICAgIDxMYXN0TnVtVmFsPjMwLDc3NjwvTGFzdE51bVZhbD4NCiAgICA8UmF3TGlua1ZhbD4zMCw3N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+4payIDE0LDMzOCA8L0Rpc3BWYWw+DQogICAgPExhc3RVcGRUaW1lPjIwMjUvMDUvMDggMTg6NDc6NDg8L0xhc3RVcGRUaW1lPg0KICAgIDxXb3Jrc2hlZXROTT5QTOOAkElGUlPjgJE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QsMzM4LDQzNCwwMDA8L09yaWdpbmFsVmFsPg0KICAgIDxMYXN0TnVtVmFsPi0xNCwzMzg8L0xhc3ROdW1WYWw+DQogICAgPFJhd0xpbmtWYWw+LTE0LDMz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NS8wNS8wOCAxODo0Nzo0ODwvTGFzdFVwZFRpbWU+DQogICAgPFdvcmtzaGVldE5NPlBM44CQSUZSU+OAkTwvV29ya3NoZWV0Tk0+DQogICAgPExpbmtDZWxsQWRkcmVzc0ExPk4xMzwvTGlua0NlbGxBZGRyZXNzQTE+DQogICAgPExpbmtDZWxsQWRkcmVzc1IxQzE+UjE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Tk3LDk0NCwwMDA8L09yaWdpbmFsVmFsPg0KICAgIDxMYXN0TnVtVmFsPjIsMTk3PC9MYXN0TnVtVmFsPg0KICAgIDxSYXdMaW5rVmFsPjIsMTk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uKWsiAyMjIsNzcxIDwvRGlzcFZhbD4NCiAgICA8TGFzdFVwZFRpbWU+MjAyNS8wNS8wOCAxODo0Nzo0ODwvTGFzdFVwZFRpbWU+DQogICAgPFdvcmtzaGVldE5NPlBM44CQSUZSU+OAkTwvV29ya3NoZWV0Tk0+DQogICAgPExpbmtDZWxsQWRkcmVzc0ExPk4xMTwvTGlua0NlbGxBZGRyZXNzQTE+DQogICAgPExpbmtDZWxsQWRkcmVzc1IxQzE+UjE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MjIsNzcxLDg0OSwwMDA8L09yaWdpbmFsVmFsPg0KICAgIDxMYXN0TnVtVmFsPi0yMjIsNzcxPC9MYXN0TnVtVmFsPg0KICAgIDxSYXdMaW5rVmFsPi0yMjIsNzc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UvMDUvMDggMTg6NDc6NDg8L0xhc3RVcGRUaW1lPg0KICAgIDxXb3Jrc2hlZXROTT5QTOOAkElGUlPjgJE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+4payIDIsMTQyLDI3MiA8L0Rpc3BWYWw+DQogICAgPExhc3RVcGRUaW1lPjIwMjUvMDUvMDggMTg6NDc6NDg8L0xhc3RVcGRUaW1lPg0KICAgIDxXb3Jrc2hlZXROTT5QTOOAkElGUlPjgJE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7ilrIgOCwzMDEgPC9EaXNwVmFsPg0KICAgIDxMYXN0VXBkVGltZT4yMDI1LzA1LzA4IDE4OjQ3OjQ4PC9MYXN0VXBkVGltZT4NCiAgICA8V29ya3NoZWV0Tk0+UEzjgJBJRlJT44CR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gsMzAxLDY1MSwwMDA8L09yaWdpbmFsVmFsPg0KICAgIDxMYXN0TnVtVmFsPi04LDMwMTwvTGFzdE51bVZhbD4NCiAgICA8UmF3TGlua1ZhbD4tOCwzMD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1LzA1LzA4IDE4OjQ3OjQ4PC9MYXN0VXBkVGltZT4NCiAgICA8V29ya3NoZWV0Tk0+UEzjgJBJRlJT44CRPC9Xb3Jrc2hlZXROTT4NCiAgICA8TGlua0NlbGxBZGRyZXNzQTE+TjE3PC9MaW5rQ2VsbEFkZHJlc3NBMT4NCiAgICA8TGlua0NlbGxBZGRyZXNzUjFDMT5SM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MDQwLDgxMCwwMDA8L09yaWdpbmFsVmFsPg0KICAgIDxMYXN0TnVtVmFsPjExLDA0MDwvTGFzdE51bVZhbD4NCiAgICA8UmF3TGlua1ZhbD4xMSww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1LzA1LzA4IDE4OjQ3OjQ4PC9MYXN0VXBkVGltZT4NCiAgICA8V29ya3NoZWV0Tk0+UEzjgJBJRlJT44CRPC9Xb3Jrc2hlZXROTT4NCiAgICA8TGlua0NlbGxBZGRyZXNzQTE+TjIwPC9MaW5rQ2VsbEFkZHJlc3NBMT4NCiAgICA8TGlua0NlbGxBZGRyZXNzUjFDMT5SM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ksNTM0LDIzMCwwMDA8L09yaWdpbmFsVmFsPg0KICAgIDxMYXN0TnVtVmFsPjE5LDUzNDwvTGFzdE51bVZhbD4NCiAgICA8UmF3TGlua1ZhbD4xOSw1Mz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7vvI08L0luZmxvd1ZhbD4NCiAgICA8RGlzcFZhbD7vvI08L0Rpc3BWYWw+DQogICAgPExhc3RVcGRUaW1lPjIwMjUvMDUvMDggMTg6NDc6NDg8L0xhc3RVcGRUaW1lPg0KICAgIDxXb3Jrc2hlZXROTT5QTOOAkElGUlPjgJE8L1dvcmtzaGVldE5NPg0KICAgIDxMaW5rQ2VsbEFkZHJlc3NBMT5OMjM8L0xpbmtDZWxsQWRkcmVzc0ExPg0KICAgIDxMaW5rQ2VsbEFkZHJlc3NSMUMxPlIy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zPC9JdGVtSWQ+DQogICAgPERpc3BJdGVtSWQ+SzIxMDYwMTkwPC9EaXNwSXRlbUlkPg0KICAgIDxDb2xJZD5SMzAxMDAwMDAjPC9Db2xJZD4NCiAgICA8VGVtQXhpc1R5cD4xMDAwMDA8L1RlbUF4aXNUeXA+DQogICAgPE1lbnVObT7pgKPntZDntJTmkI3nm4roqIjnrpfmm7g8L01lbnVObT4NCiAgICA8SXRlbU5tPuOBneOBruS7luOBrumHkeiejeWPjuebi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NS8wNS8wOCAxODo0Nzo0ODwvTGFzdFVwZFRpbWU+DQogICAgPFdvcmtzaGVldE5NPlBM44CQSUZSU+OAkT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YsNzMyLDAwOCwwMDA8L09yaWdpbmFsVmFsPg0KICAgIDxMYXN0TnVtVmFsPjYsNzMyPC9MYXN0TnVtVmFsPg0KICAgIDxSYXdMaW5rVmFsPjYsNzM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1LzA1LzA4IDE4OjQ3OjQ4PC9MYXN0VXBkVGltZT4NCiAgICA8V29ya3NoZWV0Tk0+UEzjgJBJRlJT44CRPC9Xb3Jrc2hlZXROTT4NCiAgICA8TGlua0NlbGxBZGRyZXNzQTE+TjIxPC9MaW5rQ2VsbEFkZHJlc3NBMT4NCiAgICA8TGlua0NlbGxBZGRyZXNzUjFDMT5SMj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IsODAyLDIyMiwwMDA8L09yaWdpbmFsVmFsPg0KICAgIDxMYXN0TnVtVmFsPjEyLDgwMjwvTGFzdE51bVZhbD4NCiAgICA8UmF3TGlua1ZhbD4xMiw4M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+4payIDE5LDM0NSA8L0Rpc3BWYWw+DQogICAgPExhc3RVcGRUaW1lPjIwMjUvMDUvMDggMTg6NDc6NDg8L0xhc3RVcGRUaW1lPg0KICAgIDxXb3Jrc2hlZXROTT5QTOOAkElGUlPjgJE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ksMzQ1LDc0MSwwMDA8L09yaWdpbmFsVmFsPg0KICAgIDxMYXN0TnVtVmFsPi0xOSwzNDU8L0xhc3ROdW1WYWw+DQogICAgPFJhd0xpbmtWYWw+LTE5LDM0N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+4payIDE4LDUzNyA8L0Rpc3BWYWw+DQogICAgPExhc3RVcGRUaW1lPjIwMjUvMDUvMDggMTg6NDc6NDg8L0xhc3RVcGRUaW1lPg0KICAgIDxXb3Jrc2hlZXROTT5QTOOAkElGUlPjgJE8L1dvcmtzaGVldE5NPg0KICAgIDxMaW5rQ2VsbEFkZHJlc3NBMT5OMjU8L0xpbmtDZWxsQWRkcmVzc0ExPg0KICAgIDxMaW5rQ2VsbEFkZHJlc3NSMUMxPlIy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gsNTM3LDI4MCwwMDA8L09yaWdpbmFsVmFsPg0KICAgIDxMYXN0TnVtVmFsPi0xOCw1Mzc8L0xhc3ROdW1WYWw+DQogICAgPFJhd0xpbmtWYWw+LTE4LDUz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UvMDUvMDggMTg6NDc6NDg8L0xhc3RVcGRUaW1lPg0KICAgIDxXb3Jrc2hlZXROTT5QTOOAkElGUlPjgJE8L1dvcmtzaGVldE5NPg0KICAgIDxMaW5rQ2VsbEFkZHJlc3NBMT5OMzA8L0xpbmtDZWxsQWRkcmVzc0ExPg0KICAgIDxMaW5rQ2VsbEFkZHJlc3NSMUMxPlIz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+4payIDM5LDIxMSA8L0Rpc3BWYWw+DQogICAgPExhc3RVcGRUaW1lPjIwMjUvMDUvMDggMTg6NDc6NDg8L0xhc3RVcGRUaW1lPg0KICAgIDxXb3Jrc2hlZXROTT5QTOOAkElGUlPjgJE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M5LDIxMSw4OTMsMDAwPC9PcmlnaW5hbFZhbD4NCiAgICA8TGFzdE51bVZhbD4tMzksMjExPC9MYXN0TnVtVmFsPg0KICAgIDxSYXdMaW5rVmFsPi0zOSwyMT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UvMDUvMDggMTg6NDc6NDg8L0xhc3RVcGRUaW1lPg0KICAgIDxXb3Jrc2hlZXROTT5QTOOAkElGUlPjgJE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U1LDAzNiw4MjgsMDAwPC9PcmlnaW5hbFZhbD4NCiAgICA8TGFzdE51bVZhbD4xNTUsMDM2PC9MYXN0TnVtVmFsPg0KICAgIDxSYXdMaW5rVmFsPjE1NSwwM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1LzA1LzA4IDE4OjQ3OjQ4PC9MYXN0VXBkVGltZT4NCiAgICA8V29ya3NoZWV0Tk0+UEzjgJBJRlJT44CRPC9Xb3Jrc2hlZXROTT4NCiAgICA8TGlua0NlbGxBZGRyZXNzQTE+TjI3PC9MaW5rQ2VsbEFkZHJlc3NBMT4NCiAgICA8TGlua0NlbGxBZGRyZXNzUjFDMT5SM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csMjgyLDA5MSwwMDA8L09yaWdpbmFsVmFsPg0KICAgIDxMYXN0TnVtVmFsPjI3LDI4MjwvTGFzdE51bVZhbD4NCiAgICA8UmF3TGlua1ZhbD4yNywyO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NS8wNS8wOCAxODo0Nzo0ODwvTGFzdFVwZFRpbWU+DQogICAgPFdvcmtzaGVldE5NPlBM44CQSUZSU+OAkTwvV29ya3NoZWV0Tk0+DQogICAgPExpbmtDZWxsQWRkcmVzc0ExPk4zMzwvTGlua0NlbGxBZGRyZXNzQTE+DQogICAgPExpbmtDZWxsQWRkcmVzc1IxQzE+UjM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LDU3Nyw1NDUsMDAwPC9PcmlnaW5hbFZhbD4NCiAgICA8TGFzdE51bVZhbD40LDU3NzwvTGFzdE51bVZhbD4NCiAgICA8UmF3TGlua1ZhbD40LDU3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UvMDUvMDggMTg6NDc6NDg8L0xhc3RVcGRUaW1lPg0KICAgIDxXb3Jrc2hlZXROTT5QTOOAkElGUlPjgJE8L1dvcmtzaGVldE5NPg0KICAgIDxMaW5rQ2VsbEFkZHJlc3NBMT5OMzI8L0xpbmtDZWxsQWRkcmVzc0ExPg0KICAgIDxMaW5rQ2VsbEFkZHJlc3NSMUMxPlIz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UvMDUvMDggMTg6NDc6NDg8L0xhc3RVcGRUaW1lPg0KICAgIDxXb3Jrc2hlZXROTT5C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k0LDg5OCw0ODksMDAwPC9PcmlnaW5hbFZhbD4NCiAgICA8TGFzdE51bVZhbD43OTQsODk4PC9MYXN0TnVtVmFsPg0KICAgIDxSYXdMaW5rVmFsPjc5NCw4OT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NS8wNS8wOCAxODo0Nzo0ODwvTGFzdFVwZFRpbWU+DQogICAgPFdvcmtzaGVldE5NPkJT44CQSUZSU+OAkT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k5MSw2MzEsMDAwPC9PcmlnaW5hbFZhbD4NCiAgICA8TGFzdE51bVZhbD42LDk5MTwvTGFzdE51bVZhbD4NCiAgICA8UmF3TGlua1ZhbD42LDk5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UvMDUvMDggMTg6NDc6NDg8L0xhc3RVcGRUaW1lPg0KICAgIDxXb3Jrc2hlZXROTT5C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NS8wNS8wOCAxODo0Nzo0ODwvTGFzdFVwZFRpbWU+DQogICAgPFdvcmtzaGVldE5NPkJT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NjQyLDk2MiwwMDA8L09yaWdpbmFsVmFsPg0KICAgIDxMYXN0TnVtVmFsPjQsNjQyPC9MYXN0TnVtVmFsPg0KICAgIDxSYXdMaW5rVmFsPjQsNjQ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UvMDUvMDggMTg6NDc6NDg8L0xhc3RVcGRUaW1lPg0KICAgIDxXb3Jrc2hlZXROTT5C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AsOTgyLDQ1OCwwMDA8L09yaWdpbmFsVmFsPg0KICAgIDxMYXN0TnVtVmFsPjI4MCw5ODI8L0xhc3ROdW1WYWw+DQogICAgPFJhd0xpbmtWYWw+MjgwLDk4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1LzA1LzA4IDE4OjQ3OjQ4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MDAyLDc0NywwMDA8L09yaWdpbmFsVmFsPg0KICAgIDxMYXN0TnVtVmFsPjExLDAwMjwvTGFzdE51bVZhbD4NCiAgICA8UmF3TGlua1ZhbD4xMSwwM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1LzA1LzA4IDE4OjQ3OjQ4PC9MYXN0VXBkVGltZT4NCiAgICA8V29ya3NoZWV0Tk0+QlP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U5LDk5MSw0OTksMDAwPC9PcmlnaW5hbFZhbD4NCiAgICA8TGFzdE51bVZhbD41OSw5OTE8L0xhc3ROdW1WYWw+DQogICAgPFJhd0xpbmtWYWw+NTk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1LzA1LzA4IDE4OjQ3OjQ4PC9MYXN0VXBkVGltZT4NCiAgICA8V29ya3NoZWV0Tk0+QlP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zgsNzQzLDU0OSwwMDA8L09yaWdpbmFsVmFsPg0KICAgIDxMYXN0TnVtVmFsPjM4LDc0MzwvTGFzdE51bVZhbD4NCiAgICA8UmF3TGlua1ZhbD4zOCw3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1LzA1LzA4IDE4OjQ3OjQ4PC9MYXN0VXBkVGltZT4NCiAgICA8V29ya3NoZWV0Tk0+QlP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0LDU0MCwxNjEsMDAwPC9PcmlnaW5hbFZhbD4NCiAgICA8TGFzdE51bVZhbD4xLDQ0NCw1NDA8L0xhc3ROdW1WYWw+DQogICAgPFJhd0xpbmtWYWw+MSw0NDQsNTQ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UvMDUvMDggMTg6NDc6NDg8L0xhc3RVcGRUaW1lPg0KICAgIDxXb3Jrc2hlZXROTT5C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xOTUsNDE0LDAzMywwMDA8L09yaWdpbmFsVmFsPg0KICAgIDxMYXN0TnVtVmFsPjE5NSw0MTQ8L0xhc3ROdW1WYWw+DQogICAgPFJhd0xpbmtWYWw+MTk1LDQx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1LzA1LzA4IDE4OjQ3OjQ4PC9MYXN0VXBkVGltZT4NCiAgICA8V29ya3NoZWV0Tk0+QlPjgJBJRlJT44CR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jUsNjAzLDYzMiwwMDA8L09yaWdpbmFsVmFsPg0KICAgIDxMYXN0TnVtVmFsPjY1LDYwMzwvTGFzdE51bVZhbD4NCiAgICA8UmF3TGlua1ZhbD42NSw2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1LzA1LzA4IDE4OjQ3OjQ4PC9MYXN0VXBkVGltZT4NCiAgICA8V29ya3NoZWV0Tk0+QlPjgJBJRlJT44CR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jwvSXRlbUlkPg0KICAgIDxEaXNwSXRlbUlkPksxMTAyMDIwMDwvRGlzcEl0ZW1JZD4NCiAgICA8Q29sSWQ+UjMwMTAwMDAwIzwvQ29sSWQ+DQogICAgPFRlbUF4aXNUeXA+MTAwMDAwPC9UZW1BeGlzVHlwPg0KICAgIDxNZW51Tm0+6YCj57WQ6LKh5pS/54q25oWL6KiI566X5pu4PC9NZW51Tm0+DQogICAgPEl0ZW1ObT7jga7jgozjgpM8L0l0ZW1ObT4NCiAgICA8Q29sTm0+5b2T5pyf6YeR6aGNPC9Db2xObT4NCiAgICA8T3JpZ2luYWxWYWw+ODUsNzMxLDQ2MiwwMDA8L09yaWdpbmFsVmFsPg0KICAgIDxMYXN0TnVtVmFsPjg1LDczMTwvTGFzdE51bVZhbD4NCiAgICA8UmF3TGlua1ZhbD44NSw3Mz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1LzA1LzA4IDE4OjQ3OjQ4PC9MYXN0VXBkVGltZT4NCiAgICA8V29ya3NoZWV0Tk0+QlP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NzAsODM0LDU2OCwwMDA8L09yaWdpbmFsVmFsPg0KICAgIDxMYXN0TnVtVmFsPjcwLDgzNDwvTGFzdE51bVZhbD4NCiAgICA8UmF3TGlua1ZhbD43MCw4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NS8wNS8wOCAxODo0Nzo0ODwvTGFzdFVwZFRpbWU+DQogICAgPFdvcmtzaGVldE5NPkJT44CQSUZSU+OAkT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TE2LDY0MCwwMDA8L09yaWdpbmFsVmFsPg0KICAgIDxMYXN0TnVtVmFsPjgsMTE2PC9MYXN0TnVtVmFsPg0KICAgIDxSYXdMaW5rVmFsPjgsMTE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UvMDUvMDggMTg6NDc6NDg8L0xhc3RVcGRUaW1lPg0KICAgIDxXb3Jrc2hlZXROTT5C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TksOTM5LDg1MywwMDA8L09yaWdpbmFsVmFsPg0KICAgIDxMYXN0TnVtVmFsPjU1OSw5Mzk8L0xhc3ROdW1WYWw+DQogICAgPFJhd0xpbmtWYWw+NTU5LDk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1LzA1LzA4IDE4OjQ3OjQ4PC9MYXN0VXBkVGltZT4NCiAgICA8V29ya3NoZWV0Tk0+QlP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YsMjkzLDI5NSwwMDA8L09yaWdpbmFsVmFsPg0KICAgIDxMYXN0TnVtVmFsPjg2LDI5MzwvTGFzdE51bVZhbD4NCiAgICA8UmF3TGlua1ZhbD44NiwyO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UvMDUvMDggMTg6NDc6NDg8L0xhc3RVcGRUaW1lPg0KICAgIDxXb3Jrc2hlZXROTT5C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NzgxLDQyNCwwMDA8L09yaWdpbmFsVmFsPg0KICAgIDxMYXN0TnVtVmFsPjEyOSw3ODE8L0xhc3ROdW1WYWw+DQogICAgPFJhd0xpbmtWYWw+MTI5LDc4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NS8wNS8wOCAxODo0Nzo0ODwvTGFzdFVwZFRpbWU+DQogICAgPFdvcmtzaGVldE5NPkJT44CQSUZSU+OAkT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I4LDU2OSwwMDA8L09yaWdpbmFsVmFsPg0KICAgIDxMYXN0TnVtVmFsPjEsMzI4PC9MYXN0TnVtVmFsPg0KICAgIDxSYXdMaW5rVmFsPjEsMzI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NS8wNS8wOCAxODo0Nzo0ODwvTGFzdFVwZFRpbWU+DQogICAgPFdvcmtzaGVldE5NPkJT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Mk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Y1MCw0MjQsMDAwPC9PcmlnaW5hbFZhbD4NCiAgICA8TGFzdE51bVZhbD42LDY1MDwvTGFzdE51bVZhbD4NCiAgICA8UmF3TGlua1ZhbD42LDY1M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NS8wNS8wOCAxODo0Nzo0ODwvTGFzdFVwZFRpbWU+DQogICAgPFdvcmtzaGVldE5NPkJT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YsNjA5LDQzNywwMDA8L09yaWdpbmFsVmFsPg0KICAgIDxMYXN0TnVtVmFsPjYsNjA5PC9MYXN0TnVtVmFsPg0KICAgIDxSYXdMaW5rVmFsPjYsNjA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1LzA1LzA4IDE4OjQ3OjQ4PC9MYXN0VXBkVGltZT4NCiAgICA8V29ya3NoZWV0Tk0+QlPjgJBJRlJT44CR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E2LDMwMywzMzcsMDAwPC9PcmlnaW5hbFZhbD4NCiAgICA8TGFzdE51bVZhbD4xLDIxNiwzMDM8L0xhc3ROdW1WYWw+DQogICAgPFJhd0xpbmtWYWw+MSwyMTYsMzA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1LzA1LzA4IDE4OjQ3OjQ4PC9MYXN0VXBkVGltZT4NCiAgICA8V29ya3NoZWV0Tk0+QlP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UvMDUvMDggMTg6NDc6NDg8L0xhc3RVcGRUaW1lPg0KICAgIDxXb3Jrc2hlZXROTT5C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zksMjUyLDYwNCwwMDA8L09yaWdpbmFsVmFsPg0KICAgIDxMYXN0TnVtVmFsPjU3OSwyNTI8L0xhc3ROdW1WYWw+DQogICAgPFJhd0xpbmtWYWw+NTc5LDI1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1LzA1LzA4IDE4OjQ3OjQ4PC9MYXN0VXBkVGltZT4NCiAgICA8V29ya3NoZWV0Tk0+QlP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csMzA1LDMwMSwwMDA8L09yaWdpbmFsVmFsPg0KICAgIDxMYXN0TnVtVmFsPjE3LDMwNTwvTGFzdE51bVZhbD4NCiAgICA8UmF3TGlua1ZhbD4xNywzM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UvMDUvMDggMTg6NDc6NDg8L0xhc3RVcGRUaW1lPg0KICAgIDxXb3Jrc2hlZXROTT5C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csNzc1LDU0MiwwMDA8L09yaWdpbmFsVmFsPg0KICAgIDxMYXN0TnVtVmFsPjE2Nyw3NzU8L0xhc3ROdW1WYWw+DQogICAgPFJhd0xpbmtWYWw+MTY3LDc3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NS8wNS8wOCAxODo0Nzo0ODwvTGFzdFVwZFRpbWU+DQogICAgPFdvcmtzaGVldE5NPkJT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NDgwLDM5MCwwMDA8L09yaWdpbmFsVmFsPg0KICAgIDxMYXN0TnVtVmFsPjUsNDgwPC9MYXN0TnVtVmFsPg0KICAgIDxSYXdMaW5rVmFsPjUsNDg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1LzA1LzA4IDE4OjQ3OjQ4PC9MYXN0VXBkVGltZT4NCiAgICA8V29ya3NoZWV0Tk0+QlP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jAsNjMzLDA5NywwMDA8L09yaWdpbmFsVmFsPg0KICAgIDxMYXN0TnVtVmFsPjIwLDYzMzwvTGFzdE51bVZhbD4NCiAgICA8UmF3TGlua1ZhbD4yMCw2Mz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NS8wNS8wOCAxODo0Nzo0ODwvTGFzdFVwZFRpbWU+DQogICAgPFdvcmtzaGVldE5NPkJT44CQSUZSU+OAkT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NDM3LDIyMywwMDA8L09yaWdpbmFsVmFsPg0KICAgIDxMYXN0TnVtVmFsPjIsNDM3PC9MYXN0TnVtVmFsPg0KICAgIDxSYXdMaW5rVmFsPjIsNDM3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1LzA1LzA4IDE4OjQ3OjQ4PC9MYXN0VXBkVGltZT4NCiAgICA8V29ya3NoZWV0Tk0+QlP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5LDY3NiwyNzQsMDAwPC9PcmlnaW5hbFZhbD4NCiAgICA8TGFzdE51bVZhbD43OSw2NzY8L0xhc3ROdW1WYWw+DQogICAgPFJhd0xpbmtWYWw+NzksNjc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UvMDUvMDggMTg6NDc6NDg8L0xhc3RVcGRUaW1lPg0KICAgIDxXb3Jrc2hlZXROTT5C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DkxLDgyMSwzMjMsMDAwPC9PcmlnaW5hbFZhbD4NCiAgICA8TGFzdE51bVZhbD44OTEsODIxPC9MYXN0TnVtVmFsPg0KICAgIDxSYXdMaW5rVmFsPjg5MSw4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1LzA1LzA4IDE4OjQ3OjQ4PC9MYXN0VXBkVGltZT4NCiAgICA8V29ya3NoZWV0Tk0+QlPjgJBJRlJT44CRPC9Xb3Jrc2hlZXROTT4NCiAgICA8TGlua0NlbGxBZGRyZXNzQTE+TzQxPC9MaW5rQ2VsbEFkZHJlc3NBMT4NCiAgICA8TGlua0NlbGxBZGRyZXNzUjFDMT5SND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QsMTA0LDUyOSwwMDA8L09yaWdpbmFsVmFsPg0KICAgIDxMYXN0TnVtVmFsPjU0LDEwNDwvTGFzdE51bVZhbD4NCiAgICA8UmF3TGlua1ZhbD41NCwxMD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UvMDUvMDggMTg6NDc6NDg8L0xhc3RVcGRUaW1lPg0KICAgIDxXb3Jrc2hlZXROTT5C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TUsOTI5LDEzNCwwMDA8L09yaWdpbmFsVmFsPg0KICAgIDxMYXN0TnVtVmFsPjcxNSw5Mjk8L0xhc3ROdW1WYWw+DQogICAgPFJhd0xpbmtWYWw+NzE1LDky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NS8wNS8wOCAxODo0Nzo0ODwvTGFzdFVwZFRpbWU+DQogICAgPFdvcmtzaGVldE5NPkJT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MjM0LDEwNiwwMDA8L09yaWdpbmFsVmFsPg0KICAgIDxMYXN0TnVtVmFsPjksMjM0PC9MYXN0TnVtVmFsPg0KICAgIDxSYXdMaW5rVmFsPjksMjM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NS8wNS8wOCAxODo0Nzo0ODwvTGFzdFVwZFRpbWU+DQogICAgPFdvcmtzaGVldE5NPkJT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4LDEyNC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1LzA1LzA4IDE4OjQ3OjQ4PC9MYXN0VXBkVGltZT4NCiAgICA8V29ya3NoZWV0Tk0+QlPjgJBJRlJT44CR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IsNzEzLDA2MywwMDA8L09yaWdpbmFsVmFsPg0KICAgIDxMYXN0TnVtVmFsPjIyLDcxMzwvTGFzdE51bVZhbD4NCiAgICA8UmF3TGlua1ZhbD4yMi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1LzA1LzA4IDE4OjQ3OjQ4PC9MYXN0VXBkVGltZT4NCiAgICA8V29ya3NoZWV0Tk0+QlPjgJBJRlJT44CR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OTYyLDkzNCwwMDA8L09yaWdpbmFsVmFsPg0KICAgIDxMYXN0TnVtVmFsPjQ4LDk2MjwvTGFzdE51bVZhbD4NCiAgICA8UmF3TGlua1ZhbD40OCw5Nj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1LzA1LzA4IDE4OjQ3OjQ4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1LDQyMSw0MjYsMDAwPC9PcmlnaW5hbFZhbD4NCiAgICA8TGFzdE51bVZhbD4xNSw0MjE8L0xhc3ROdW1WYWw+DQogICAgPFJhd0xpbmtWYWw+MTUsNDI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1LzA1LzA4IDE4OjQ3OjQ4PC9MYXN0VXBkVGltZT4NCiAgICA8V29ya3NoZWV0Tk0+QlPjgJBJRlJT44CRPC9Xb3Jrc2hlZXROTT4NCiAgICA8TGlua0NlbGxBZGRyZXNzQTE+TzQ4PC9MaW5rQ2VsbEFkZHJlc3NBMT4NCiAgICA8TGlua0NlbGxBZGRyZXNzUjFDMT5SND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jYsMDQyLDE5NCwwMDA8L09yaWdpbmFsVmFsPg0KICAgIDxMYXN0TnVtVmFsPjI2LDA0MjwvTGFzdE51bVZhbD4NCiAgICA8UmF3TGlua1ZhbD4yNiww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UvMDUvMDggMTg6NDc6NDg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yLDQ0NSw1MTAsMDAwPC9PcmlnaW5hbFZhbD4NCiAgICA8TGFzdE51bVZhbD44OTIsNDQ1PC9MYXN0TnVtVmFsPg0KICAgIDxSYXdMaW5rVmFsPjg5Miw0N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1LzA1LzA4IDE4OjQ3OjQ4PC9MYXN0VXBkVGltZT4NCiAgICA8V29ya3NoZWV0Tk0+QlP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Nzg0LDI2Niw4MzMsMDAwPC9PcmlnaW5hbFZhbD4NCiAgICA8TGFzdE51bVZhbD4xLDc4NCwyNjY8L0xhc3ROdW1WYWw+DQogICAgPFJhd0xpbmtWYWw+MSw3ODQsMjY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UvMDUvMDggMTg6NDc6NDg8L0xhc3RVcGRUaW1lPg0KICAgIDxXb3Jrc2hlZXROTT5C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UvMDUvMDggMTg6NDc6NDg8L0xhc3RVcGRUaW1lPg0KICAgIDxXb3Jrc2hlZXROTT5C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NDcsNjAxLDIwMiwwMDA8L09yaWdpbmFsVmFsPg0KICAgIDxMYXN0TnVtVmFsPjE0Nyw2MDE8L0xhc3ROdW1WYWw+DQogICAgPFJhd0xpbmtWYWw+MTQ3LDYw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+4payIDMxLDA1OCA8L0Rpc3BWYWw+DQogICAgPExhc3RVcGRUaW1lPjIwMjUvMDUvMDggMTg6NDc6NDg8L0xhc3RVcGRUaW1lPg0KICAgIDxXb3Jrc2hlZXROTT5C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EsMDU4LDczNSwwMDA8L09yaWdpbmFsVmFsPg0KICAgIDxMYXN0TnVtVmFsPi0zMSwwNTg8L0xhc3ROdW1WYWw+DQogICAgPFJhd0xpbmtWYWw+LTMxLDA1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UvMDUvMDggMTg6NDc6NDg8L0xhc3RVcGRUaW1lPg0KICAgIDxXb3Jrc2hlZXROTT5C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MzgsNjM4LDI4OSwwMDA8L09yaWdpbmFsVmFsPg0KICAgIDxMYXN0TnVtVmFsPjEzOCw2Mzg8L0xhc3ROdW1WYWw+DQogICAgPFJhd0xpbmtWYWw+MTM4LDYz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UvMDUvMDggMTg6NDc6NDg8L0xhc3RVcGRUaW1lPg0KICAgIDxXb3Jrc2hlZXROTT5C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IsMTkzLDA3NCwwMDA8L09yaWdpbmFsVmFsPg0KICAgIDxMYXN0TnVtVmFsPjQyMiwxOTM8L0xhc3ROdW1WYWw+DQogICAgPFJhd0xpbmtWYWw+NDIyLDE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UvMDUvMDggMTg6NDc6NDg8L0xhc3RVcGRUaW1lPg0KICAgIDxXb3Jrc2hlZXROTT5C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EwMFo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1LzA1LzA4IDE4OjQ3OjQ4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UvMDUvMDggMTg6NDc6NDg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1LzA1LzA4IDE4OjQ3OjQ4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UvMDUvMDggMTg6NDc6NDg8L0xhc3RVcGRUaW1lPg0KICAgIDxXb3Jrc2hlZXROTT5DRuOAkElGUlPjgJEg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1LzA1LzA4IDE4OjQ3OjQ4PC9MYXN0VXBkVGltZT4NCiAgICA8V29ya3NoZWV0Tk0+Q0b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M5LDkwNywzNTgsMDAwPC9PcmlnaW5hbFZhbD4NCiAgICA8TGFzdE51bVZhbD4zOSw5MDc8L0xhc3ROdW1WYWw+DQogICAgPFJhd0xpbmtWYWw+MzksOT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1LzA1LzA4IDE4OjQ3OjQ4PC9MYXN0VXBkVGltZT4NCiAgICA8V29ya3NoZWV0Tk0+Q0bjgJBJRlJT44CRID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E0LDMzOCw0MzQsMDAwPC9PcmlnaW5hbFZhbD4NCiAgICA8TGFzdE51bVZhbD4xNCwzMzg8L0xhc3ROdW1WYWw+DQogICAgPFJhd0xpbmtWYWw+MTQsMzM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+4payIDE4OCA8L0Rpc3BWYWw+DQogICAgPExhc3RVcGRUaW1lPjIwMjUvMDUvMDggMTg6NDc6NDg8L0xhc3RVcGRUaW1lPg0KICAgIDxXb3Jrc2hlZXROTT5DRuOAkElGUlPjgJEgPC9Xb3Jrc2hlZXROTT4NCiAgICA8TGlua0NlbGxBZGRyZXNzQTE+Tzk8L0xpbmtDZWxsQWRkcmVzc0ExPg0KICAgIDxMaW5rQ2VsbEFkZHJlc3NSMUMxPl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Q8L0l0ZW1JZD4NCiAgICA8RGlzcEl0ZW1JZD5LNjEwMTA0MDA8L0Rpc3BJdGVtSWQ+DQogICAgPENvbElkPlIzMDEwMDAwMCM8L0NvbElkPg0KICAgIDxUZW1BeGlzVHlwPjEwMDAwMDwvVGVtQXhpc1R5cD4NCiAgICA8TWVudU5tPumAo+e1kENG6KiI566X5pu4PC9NZW51Tm0+DQogICAgPEl0ZW1ObT7ph5Hono3lj47nm4rlj4rjgbPph5Hono3osrvnlKg8L0l0ZW1ObT4NCiAgICA8Q29sTm0+5b2T5pyf6YeR6aGNPC9Db2xObT4NCiAgICA8T3JpZ2luYWxWYWw+LTE4OCw0ODksMDAwPC9PcmlnaW5hbFZhbD4NCiAgICA8TGFzdE51bVZhbD4tMTg4PC9MYXN0TnVtVmFsPg0KICAgIDxSYXdMaW5rVmFsPi0xO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xLDU0OCw1Nzk8L0luZmxvd1ZhbD4NCiAgICA8RGlzcFZhbD4xLDU0OCw1NzkgPC9EaXNwVmFsPg0KICAgIDxMYXN0VXBkVGltZT4yMDIzLzAyLzAxIDE0OjM3OjU2PC9MYXN0VXBkVGltZT4NCiAgICA8V29ya3NoZWV0Tk0+UEz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EwMTBa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U0OCw1NzksMzI5LDAwMDwvT3JpZ2luYWxWYWw+DQogICAgPExhc3ROdW1WYWw+MSw1NDgsNTc5PC9MYXN0TnVtVmFsPg0KICAgIDxSYXdMaW5rVmFsPjEsNTQ4LDU3OT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43Myw0NTc8L0luZmxvd1ZhbD4NCiAgICA8RGlzcFZhbD43Myw0NTcgPC9EaXNwVmFsPg0KICAgIDxMYXN0VXBkVGltZT4yMDIzLzAyLzAxIDE0OjM3OjU2PC9MYXN0VXBkVGltZT4NCiAgICA8V29ya3NoZWV0Tk0+UEz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czLDQ1NywzMjQsMDAwPC9PcmlnaW5hbFZhbD4NCiAgICA8TGFzdE51bVZhbD43Myw0NTc8L0xhc3ROdW1WYWw+DQogICAgPFJhd0xpbmtWYWw+NzMsNDU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NS8wNS8wOCAxODo0Nzo0ODwvTGFzdFVwZFRpbWU+DQogICAgPFdvcmtzaGVldE5NPkVUQyA8L1dvcmtzaGVldE5NPg0KICAgIDxMaW5rQ2VsbEFkZHJlc3NBMT5BQjI1PC9MaW5rQ2VsbEFkZHJlc3NBMT4NCiAgICA8TGlua0NlbGxBZGRyZXNzUjFDMT5SMjV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M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w5pyfPC9Db2xObT4NCiAgICA8T3JpZ2luYWxWYWw+MjMwLDgxNiw5MjAuMDAwMDwvT3JpZ2luYWxWYWw+DQogICAgPExhc3ROdW1WYWw+MjMwLDgxNiw5MjA8L0xhc3ROdW1WYWw+DQogICAgPFJhd0xpbmtWYWw+MjMwLDgxNiw5MjA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NS8wNS8wOCAxODo0Nzo0ODwvTGFzdFVwZFRpbWU+DQogICAgPFdvcmtzaGVldE5NPkVUQyA8L1dvcmtzaGVldE5NPg0KICAgIDxMaW5rQ2VsbEFkZHJlc3NBMT5BQjIzPC9MaW5rQ2VsbEFkZHJlc3NBMT4NCiAgICA8TGlua0NlbGxBZGRyZXNzUjFDMT5SMjN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U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w5pyfPC9Db2xObT4NCiAgICA8T3JpZ2luYWxWYWw+MjMwLDgzMCw0NTEuNDExMDwvT3JpZ2luYWxWYWw+DQogICAgPExhc3ROdW1WYWw+MjMwLDgzMCw0NTE8L0xhc3ROdW1WYWw+DQogICAgPFJhd0xpbmtWYWw+MjMwLDgzMCw0NTE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1LzA1LzA4IDE4OjQ3OjQ4PC9MYXN0VXBkVGltZT4NCiAgICA8V29ya3NoZWV0Tk0+RVRDIDwvV29ya3NoZWV0Tk0+DQogICAgPExpbmtDZWxsQWRkcmVzc0ExPkFCMjc8L0xpbmtDZWxsQWRkcmVzc0ExPg0KICAgIDxMaW5rQ2VsbEFkZHJlc3NSMUMxPlIyN0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wNTAwMDAwMDAwLzEvMS8yNDIvSzExNj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2MDAwMDAjPC9JdGVtSWQ+DQogICAgPERpc3BJdGVtSWQ+SzExNjAwMDAwMDwvRGlzcEl0ZW1JZD4NCiAgICA8Q29sSWQ+UjMwMTAwMDAwIzwvQ29sSWQ+DQogICAgPFRlbUF4aXNUeXA+MTAwMDAwPC9UZW1BeGlzVHlwPg0KICAgIDxNZW51Tm0+57WM5Za25oiQ57i+PC9NZW51Tm0+DQogICAgPEl0ZW1ObT7ln7rmnKznmoTvvJHmoKrlvZPjgZ/jgorlvZPmnJ/liKnnm4o8L0l0ZW1ObT4NCiAgICA8Q29sTm0+MjDmnJ88L0NvbE5tPg0KICAgIDxPcmlnaW5hbFZhbD40ODEuOTQ0PC9PcmlnaW5hbFZhbD4NCiAgICA8TGFzdE51bVZhbD40ODEuOTQ8L0xhc3ROdW1WYWw+DQogICAgPFJhd0xpbmtWYWw+NDgxLjk0PC9SYXdMaW5rVmFsPg0KICAgIDxWaWV3VW5pdFR5cD4xPC9WaWV3VW5pdFR5cD4NCiAgICA8RGVjaW1hbFBvaW50PjI8L0RlY2ltYWxQb2ludD4NCiAgICA8Um91bmRUeXA+MTwvUm91bmRUeXA+DQogICAgPE51bVRleHRUeXA+MzwvTnVtVGV4dFR5cD4NCiAgICA8Q2xhc3NUeXA+MzwvQ2xhc3NUeXA+DQogICAgPERUb3RhbFlNREhNUz4yMDIzLzEyLzA0IDE5OjQy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IDwvRGlzcFZhbD4NCiAgICA8TGFzdFVwZFRpbWU+MjAyNS8wNS8wOCAxODo0Nzo0ODwvTGFzdFVwZFRpbWU+DQogICAgPFdvcmtzaGVldE5NPkVUQyA8L1dvcmtzaGVldE5NPg0KICAgIDxMaW5rQ2VsbEFkZHJlc3NBMT5BQjY8L0xpbmtDZWxsQWRkcmVzc0ExPg0KICAgIDxMaW5rQ2VsbEFkZHJlc3NSMUMxPlI2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NS8wNS8wOCAxODo0Nzo0ODwvTGFzdFVwZFRpbWU+DQogICAgPFdvcmtzaGVldE5NPkVUQyA8L1dvcmtzaGVldE5NPg0KICAgIDxMaW5rQ2VsbEFkZHJlc3NBMT5BQjI4PC9MaW5rQ2VsbEFkZHJlc3NBMT4NCiAgICA8TGlua0NlbGxBZGRyZXNzUjFDMT5SMjh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c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zAwMDAwIzwvSXRlbUlkPg0KICAgIDxEaXNwSXRlbUlkPksxMjcwMDAwMDA8L0Rpc3BJdGVtSWQ+DQogICAgPENvbElkPlIzMDEwMDAwMCM8L0NvbElkPg0KICAgIDxUZW1BeGlzVHlwPjEwMDAwMDwvVGVtQXhpc1R5cD4NCiAgICA8TWVudU5tPuiyoeaUv+eKtuaFizwvTWVudU5tPg0KICAgIDxJdGVtTm0+77yR5qCq5b2T44Gf44KK6Kaq5Lya56S+5omA5pyJ6ICF5biw5bGe5oyB5YiGPC9JdGVtTm0+DQogICAgPENvbE5tPjIw5pyfPC9Db2xObT4NCiAgICA8T3JpZ2luYWxWYWw+Myw2MjkuMzQxPC9PcmlnaW5hbFZhbD4NCiAgICA8TGFzdE51bVZhbD4zLDYyOS4zNDwvTGFzdE51bVZhbD4NCiAgICA8UmF3TGlua1ZhbD4zLDYyOS4zNDwvUmF3TGlua1ZhbD4NCiAgICA8Vmlld1VuaXRUeXA+MTwvVmlld1VuaXRUeXA+DQogICAgPERlY2ltYWxQb2ludD4y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SA8L0Rpc3BWYWw+DQogICAgPExhc3RVcGRUaW1lPjIwMjUvMDUvMDggMTg6NDc6NDg8L0xhc3RVcGRUaW1lPg0KICAgIDxXb3Jrc2hlZXROTT5FVEMgPC9Xb3Jrc2hlZXROTT4NCiAgICA8TGlua0NlbGxBZGRyZXNzQTE+QUI5PC9MaW5rQ2VsbEFkZHJlc3NBMT4NCiAgICA8TGlua0NlbGxBZGRyZXNzUjFDMT5SO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DmnJ88L0NvbE5tPg0KICAgIDxPcmlnaW5hbFZhbD4zMS40ODM8L09yaWdpbmFsVmFsPg0KICAgIDxMYXN0TnVtVmFsPjMxLjU8L0xhc3ROdW1WYWw+DQogICAgPFJhd0xpbmtWYWw+MzEuNTwvUmF3TGlua1ZhbD4NCiAgICA8Vmlld1VuaXRUeXA+MTwvVmlld1VuaXRUeXA+DQogICAgPERlY2ltYWxQb2ludD4x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gPC9EaXNwVmFsPg0KICAgIDxMYXN0VXBkVGltZT4yMDI1LzA1LzA4IDE4OjQ3OjQ4PC9MYXN0VXBkVGltZT4NCiAgICA8V29ya3NoZWV0Tk0+RVRDIDwvV29ya3NoZWV0Tk0+DQogICAgPExpbmtDZWxsQWRkcmVzc0ExPkFCNzwvTGlua0NlbGxBZGRyZXNzQTE+DQogICAgPExpbmtDZWxsQWRkcmVzc1IxQzE+UjdDMjg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IDwvRGlzcFZhbD4NCiAgICA8TGFzdFVwZFRpbWU+MjAyNS8wNS8wOCAxODo0Nzo0ODwvTGFzdFVwZFRpbWU+DQogICAgPFdvcmtzaGVldE5NPkVUQyA8L1dvcmtzaGVldE5NPg0KICAgIDxMaW5rQ2VsbEFkZHJlc3NBMT5BQjg8L0xpbmtDZWxsQWRkcmVzc0ExPg0KICAgIDxMaW5rQ2VsbEFkZHJlc3NSMUMxPlI4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0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OacnzwvQ29sTm0+DQogICAgPE9yaWdpbmFsVmFsPjgzNyw3MTMsNDUxLDAwMDwvT3JpZ2luYWxWYWw+DQogICAgPExhc3ROdW1WYWw+ODM3LDcxMzwvTGFzdE51bVZhbD4NCiAgICA8UmF3TGlua1ZhbD44MzcsNzEzPC9SYXdMaW5rVmFsPg0KICAgIDxWaWV3VW5pdFR5cD43PC9WaWV3VW5pdFR5cD4NCiAgICA8RGVjaW1hbFBvaW50PjA8L0RlY2ltYWxQb2ludD4NCiAgICA8Um91bmRUeXA+MjwvUm91bmRUeXA+DQogICAgPE51bVRleHRUeXA+MzwvTnVtVGV4dFR5cD4NCiAgICA8Q2xhc3NUeXA+MzwvQ2xhc3NUeXA+DQogICAgPERUb3RhbFlNREhNUz4yMDIzLzEyLzA4IDE1OjM0OjA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+4payIDI3LDI4MiA8L0Rpc3BWYWw+DQogICAgPExhc3RVcGRUaW1lPjIwMjUvMDUvMDggMTg6NDc6NDg8L0xhc3RVcGRUaW1lPg0KICAgIDxXb3Jrc2hlZXROTT5DRuOAkElGUlPjgJEg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yNywyODIsMDkxLDAwMDwvT3JpZ2luYWxWYWw+DQogICAgPExhc3ROdW1WYWw+LTI3LDI4MjwvTGFzdE51bVZhbD4NCiAgICA8UmF3TGlua1ZhbD4tMjcsMjgy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7ilrIgMiwxOTcgPC9EaXNwVmFsPg0KICAgIDxMYXN0VXBkVGltZT4yMDI1LzA1LzA4IDE4OjQ3OjQ4PC9MYXN0VXBkVGltZT4NCiAgICA8V29ya3NoZWV0Tk0+Q0bjgJBJRlJT44CRID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iwxOTcsOTQ0LDAwMDwvT3JpZ2luYWxWYWw+DQogICAgPExhc3ROdW1WYWw+LTIsMTk3PC9MYXN0TnVtVmFsPg0KICAgIDxSYXdMaW5rVmFsPi0yLDE5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1LzA1LzA4IDE4OjQ3OjQ4PC9MYXN0VXBkVGltZT4NCiAgICA8V29ya3NoZWV0Tk0+Q0bjgJBJRlJT44CRID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zksMjExLDg5MywwMDA8L09yaWdpbmFsVmFsPg0KICAgIDxMYXN0TnVtVmFsPjM5LDIxMTwvTGFzdE51bVZhbD4NCiAgICA8UmF3TGlua1ZhbD4zOSwy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1LzA1LzA4IDE4OjQ3OjQ4PC9MYXN0VXBkVGltZT4NCiAgICA8V29ya3NoZWV0Tk0+Q0bjgJBJRlJT44CRID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yMiwxMjksNTU0LDAwMDwvT3JpZ2luYWxWYWw+DQogICAgPExhc3ROdW1WYWw+MjIsMTI5PC9MYXN0TnVtVmFsPg0KICAgIDxSYXdMaW5rVmFsPjIyLDE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+4payIDQxLDcxMCA8L0Rpc3BWYWw+DQogICAgPExhc3RVcGRUaW1lPjIwMjUvMDUvMDggMTg6NDc6NDg8L0xhc3RVcGRUaW1lPg0KICAgIDxXb3Jrc2hlZXROTT5DRuOAkElGUlPjgJEg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00MSw3MTAsMjc3LDAwMDwvT3JpZ2luYWxWYWw+DQogICAgPExhc3ROdW1WYWw+LTQxLDcxMDwvTGFzdE51bVZhbD4NCiAgICA8UmF3TGlua1ZhbD4tNDEsNzE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1LzA1LzA4IDE4OjQ3OjQ4PC9MYXN0VXBkVGltZT4NCiAgICA8V29ya3NoZWV0Tk0+Q0b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yNiwyNDYsMzA4LDAwMDwvT3JpZ2luYWxWYWw+DQogICAgPExhc3ROdW1WYWw+MjYsMjQ2PC9MYXN0TnVtVmFsPg0KICAgIDxSYXdMaW5rVmFsPjI2LDI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1LzA1LzA4IDE4OjQ3OjQ4PC9MYXN0VXBkVGltZT4NCiAgICA8V29ya3NoZWV0Tk0+Q0bjgJBJRlJT44CRIDwvV29ya3NoZWV0Tk0+DQogICAgPExpbmtDZWxsQWRkcmVzc0ExPk8xNjwvTGlua0NlbGxBZGRyZXNzQTE+DQogICAgPExpbmtDZWxsQWRkcmVzc1IxQzE+UjE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MjEsNjg0LDkwNSwwMDA8L09yaWdpbmFsVmFsPg0KICAgIDxMYXN0TnVtVmFsPjIxLDY4NDwvTGFzdE51bVZhbD4NCiAgICA8UmF3TGlua1ZhbD4yMSw2OD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+4payIDUxNSA8L0Rpc3BWYWw+DQogICAgPExhc3RVcGRUaW1lPjIwMjUvMDUvMDggMTg6NDc6NDg8L0xhc3RVcGRUaW1lPg0KICAgIDxXb3Jrc2hlZXROTT5DRuOAkElGUlPjgJEg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01MTUsNzU2LDAwMDwvT3JpZ2luYWxWYWw+DQogICAgPExhc3ROdW1WYWw+LTUxNTwvTGFzdE51bVZhbD4NCiAgICA8UmF3TGlua1ZhbD4tNTE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+4payIDIwLDM0MyA8L0Rpc3BWYWw+DQogICAgPExhc3RVcGRUaW1lPjIwMjUvMDUvMDggMTg6NDc6NDg8L0xhc3RVcGRUaW1lPg0KICAgIDxXb3Jrc2hlZXROTT5DRuOAkElGUlPjgJEg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IwLDM0MywxMTEsMDAwPC9PcmlnaW5hbFZhbD4NCiAgICA8TGFzdE51bVZhbD4tMjAsMzQzPC9MYXN0TnVtVmFsPg0KICAgIDxSYXdMaW5rVmFsPi0yMCwzND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UvMDUvMDggMTg6NDc6NDg8L0xhc3RVcGRUaW1lPg0KICAgIDxXb3Jrc2hlZXROTT5DRuOAkElGUlPjgJEg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MTg3LDEwNSw3MTksMDAwPC9PcmlnaW5hbFZhbD4NCiAgICA8TGFzdE51bVZhbD4xODcsMTA1PC9MYXN0TnVtVmFsPg0KICAgIDxSYXdMaW5rVmFsPjE4NywxM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1LzA1LzA4IDE4OjQ3OjQ4PC9MYXN0VXBkVGltZT4NCiAgICA8V29ya3NoZWV0Tk0+Q0bjgJBJRlJT44CRIDwvV29ya3NoZWV0Tk0+DQogICAgPExpbmtDZWxsQWRkcmVzc0ExPk8yMDwvTGlua0NlbGxBZGRyZXNzQTE+DQogICAgPExpbmtDZWxsQWRkcmVzc1IxQzE+UjI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MsMTQyLDA4NCwwMDA8L09yaWdpbmFsVmFsPg0KICAgIDxMYXN0TnVtVmFsPjEzLDE0MjwvTGFzdE51bVZhbD4NCiAgICA8UmF3TGlua1ZhbD4xMywxN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1LzA1LzA4IDE4OjQ3OjQ4PC9MYXN0VXBkVGltZT4NCiAgICA8V29ya3NoZWV0Tk0+Q0bjgJBJRlJT44CRID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csOTY1LDE1MiwwMDA8L09yaWdpbmFsVmFsPg0KICAgIDxMYXN0TnVtVmFsPjM3LDk2NTwvTGFzdE51bVZhbD4NCiAgICA8UmF3TGlua1ZhbD4zNyw5Nj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+4payIDE4LDQ5NSA8L0Rpc3BWYWw+DQogICAgPExhc3RVcGRUaW1lPjIwMjUvMDUvMDggMTg6NDc6NDg8L0xhc3RVcGRUaW1lPg0KICAgIDxXb3Jrc2hlZXROTT5DRuOAkElGUlPjgJEgPC9Xb3Jrc2hlZXROTT4NCiAgICA8TGlua0NlbGxBZGRyZXNzQTE+TzIyPC9MaW5rQ2VsbEFkZHJlc3NBMT4NCiAgICA8TGlua0NlbGxBZGRyZXNzUjFDMT5SMj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gsNDk1LDEzMiwwMDA8L09yaWdpbmFsVmFsPg0KICAgIDxMYXN0TnVtVmFsPi0xOCw0OTU8L0xhc3ROdW1WYWw+DQogICAgPFJhd0xpbmtWYWw+LTE4LDQ5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+4payIDQ4LDA3OCA8L0Rpc3BWYWw+DQogICAgPExhc3RVcGRUaW1lPjIwMjUvMDUvMDggMTg6NDc6NDg8L0xhc3RVcGRUaW1lPg0KICAgIDxXb3Jrc2hlZXROTT5DRuOAkElGUlPjgJEg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NDgsMDc4LDYyOSwwMDA8L09yaWdpbmFsVmFsPg0KICAgIDxMYXN0TnVtVmFsPi00OCwwNzg8L0xhc3ROdW1WYWw+DQogICAgPFJhd0xpbmtWYWw+LTQ4LDA3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UvMDUvMDggMTg6NDc6NDg8L0xhc3RVcGRUaW1lPg0KICAgIDxXb3Jrc2hlZXROTT5DRuOAkElGUlPjgJEgPC9Xb3Jrc2hlZXROTT4NCiAgICA8TGlua0NlbGxBZGRyZXNzQTE+TzI0PC9MaW5rQ2VsbEFkZHJlc3NBMT4NCiAgICA8TGlua0NlbGxBZGRyZXNzUjFDMT5SMj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MTcxLDYzOSwxOTQsMDAwPC9PcmlnaW5hbFZhbD4NCiAgICA8TGFzdE51bVZhbD4xNzEsNjM5PC9MYXN0TnVtVmFsPg0KICAgIDxSYXdMaW5rVmFsPjE3MSw2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+4payIDI1LDY4NCA8L0Rpc3BWYWw+DQogICAgPExhc3RVcGRUaW1lPjIwMjUvMDUvMDggMTg6NDc6NDg8L0xhc3RVcGRUaW1lPg0KICAgIDxXb3Jrc2hlZXROTT5DRuOAkElGUlPjgJEgPC9Xb3Jrc2hlZXROTT4NCiAgICA8TGlua0NlbGxBZGRyZXNzQTE+TzI2PC9MaW5rQ2VsbEFkZHJlc3NBMT4NCiAgICA8TGlua0NlbGxBZGRyZXNzUjFDMT5SM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jUsNjg0LDUyOCwwMDA8L09yaWdpbmFsVmFsPg0KICAgIDxMYXN0TnVtVmFsPi0yNSw2ODQ8L0xhc3ROdW1WYWw+DQogICAgPFJhd0xpbmtWYWw+LTI1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S8wNS8wOCAxODo0Nzo0ODwvTGFzdFVwZFRpbWU+DQogICAgPFdvcmtzaGVldE5NPkNG44CQSUZSU+OAkSA8L1dvcmtzaGVldE5NPg0KICAgIDxMaW5rQ2VsbEFkZHJlc3NBMT5PMjc8L0xpbmtDZWxsQWRkcmVzc0ExPg0KICAgIDxMaW5rQ2VsbEFkZHJlc3NSMUMxPlIy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YsNzg1LDEzMCwwMDA8L09yaWdpbmFsVmFsPg0KICAgIDxMYXN0TnVtVmFsPjYsNzg1PC9MYXN0TnVtVmFsPg0KICAgIDxSYXdMaW5rVmFsPjYsNz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+4payIDEyLDU3OSA8L0Rpc3BWYWw+DQogICAgPExhc3RVcGRUaW1lPjIwMjUvMDUvMDggMTg6NDc6NDg8L0xhc3RVcGRUaW1lPg0KICAgIDxXb3Jrc2hlZXROTT5DRuOAkElGUlPjgJEg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TIsNTc5LDAxMywwMDA8L09yaWdpbmFsVmFsPg0KICAgIDxMYXN0TnVtVmFsPi0xMiw1Nzk8L0xhc3ROdW1WYWw+DQogICAgPFJhd0xpbmtWYWw+LTEyLDU3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1LzA1LzA4IDE4OjQ3OjQ4PC9MYXN0VXBkVGltZT4NCiAgICA8V29ya3NoZWV0Tk0+Q0bjgJBJRlJT44CRIDwvV29ya3NoZWV0Tk0+DQogICAgPExpbmtDZWxsQWRkcmVzc0ExPk8yOTwvTGlua0NlbGxBZGRyZXNzQTE+DQogICAgPExpbmtDZWxsQWRkcmVzc1IxQzE+Uj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NDYsMjg5LDAwMDwvT3JpZ2luYWxWYWw+DQogICAgPExhc3ROdW1WYWw+MTQ2PC9MYXN0TnVtVmFsPg0KICAgIDxSYXdMaW5rVmFsPjE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+4payIDY4OCA8L0Rpc3BWYWw+DQogICAgPExhc3RVcGRUaW1lPjIwMjUvMDUvMDggMTg6NDc6NDg8L0xhc3RVcGRUaW1lPg0KICAgIDxXb3Jrc2hlZXROTT5DRuOAkElGUlPjgJEgPC9Xb3Jrc2hlZXROTT4NCiAgICA8TGlua0NlbGxBZGRyZXNzQTE+TzMwPC9MaW5rQ2VsbEFkZHJlc3NBMT4NCiAgICA8TGlua0NlbGxBZGRyZXNzUjFDMT5SMz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jg4LDEyNSwwMDA8L09yaWdpbmFsVmFsPg0KICAgIDxMYXN0TnVtVmFsPi02ODg8L0xhc3ROdW1WYWw+DQogICAgPFJhd0xpbmtWYWw+LTY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S8wNS8wOCAxODo0Nzo0ODwvTGFzdFVwZFRpbWU+DQogICAgPFdvcmtzaGVldE5NPkNG44CQSUZSU+OAkSA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EsNjM1LDEyOSwwMDA8L09yaWdpbmFsVmFsPg0KICAgIDxMYXN0TnVtVmFsPjEsNjM1PC9MYXN0TnVtVmFsPg0KICAgIDxSYXdMaW5rVmFsPjEsNjM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7ilrIgMSw5OTEgPC9EaXNwVmFsPg0KICAgIDxMYXN0VXBkVGltZT4yMDI1LzA1LzA4IDE4OjQ3OjQ4PC9MYXN0VXBkVGltZT4NCiAgICA8V29ya3NoZWV0Tk0+Q0bjgJBJRlJT44CRIDwvV29ya3NoZWV0Tk0+DQogICAgPExpbmtDZWxsQWRkcmVzc0ExPk8zMjwvTGlua0NlbGxBZGRyZXNzQTE+DQogICAgPExpbmtDZWxsQWRkcmVzc1IxQzE+UjM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MSw5OTEsNTkyLDAwMDwvT3JpZ2luYWxWYWw+DQogICAgPExhc3ROdW1WYWw+LTEsOTkxPC9MYXN0TnVtVmFsPg0KICAgIDxSYXdMaW5rVmFsPi0xLDk5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1LzA1LzA4IDE4OjQ3OjQ4PC9MYXN0VXBkVGltZT4NCiAgICA8V29ya3NoZWV0Tk0+Q0bjgJBJRlJT44CRID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xMiwyMDcsODA5LDAwMDwvT3JpZ2luYWxWYWw+DQogICAgPExhc3ROdW1WYWw+MTIsMjA3PC9MYXN0TnVtVmFsPg0KICAgIDxSYXdMaW5rVmFsPjEyLDIw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+4payIDQ3LDEzOSA8L0Rpc3BWYWw+DQogICAgPExhc3RVcGRUaW1lPjIwMjUvMDUvMDggMTg6NDc6NDg8L0xhc3RVcGRUaW1lPg0KICAgIDxXb3Jrc2hlZXROTT5DRuOAkElGUlPjgJEg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NDcsMTM5LDI5NCwwMDA8L09yaWdpbmFsVmFsPg0KICAgIDxMYXN0TnVtVmFsPi00NywxMzk8L0xhc3ROdW1WYWw+DQogICAgPFJhd0xpbmtWYWw+LTQ3LD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1LzA1LzA4IDE4OjQ3OjQ4PC9MYXN0VXBkVGltZT4NCiAgICA8V29ya3NoZWV0Tk0+Q0bjgJBJRlJT44CRIDwvV29ya3NoZWV0Tk0+DQogICAgPExpbmtDZWxsQWRkcmVzc0ExPk8zNTwvTGlua0NlbGxBZGRyZXNzQTE+DQogICAgPExpbmtDZWxsQWRkcmVzc1IxQzE+UjM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NzYsODQ5LDAxNCwwMDA8L09yaWdpbmFsVmFsPg0KICAgIDxMYXN0TnVtVmFsPjc2LDg0OTwvTGFzdE51bVZhbD4NCiAgICA8UmF3TGlua1ZhbD43Niw4ND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1LzA1LzA4IDE4OjQ3OjQ4PC9MYXN0VXBkVGltZT4NCiAgICA8V29ya3NoZWV0Tk0+Q0bjgJBJRlJT44CRID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E5LDYxNiwzNDEsMDAwPC9PcmlnaW5hbFZhbD4NCiAgICA8TGFzdE51bVZhbD4xOSw2MTY8L0xhc3ROdW1WYWw+DQogICAgPFJhd0xpbmtWYWw+MTksNjE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1LzA1LzA4IDE4OjQ3OjQ4PC9MYXN0VXBkVGltZT4NCiAgICA8V29ya3NoZWV0Tk0+Q0bjgJBJRlJT44CRIDwvV29ya3NoZWV0Tk0+DQogICAgPExpbmtDZWxsQWRkcmVzc0ExPk8zNzwvTGlua0NlbGxBZGRyZXNzQTE+DQogICAgPExpbmtDZWxsQWRkcmVzc1IxQzE+UjM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I5LDE1NywxNjAsMDAwPC9PcmlnaW5hbFZhbD4NCiAgICA8TGFzdE51bVZhbD4yOSwxNTc8L0xhc3ROdW1WYWw+DQogICAgPFJhd0xpbmtWYWw+MjksMTU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+4payIDY0LDM2MCA8L0Rpc3BWYWw+DQogICAgPExhc3RVcGRUaW1lPjIwMjUvMDUvMDggMTg6NDc6NDg8L0xhc3RVcGRUaW1lPg0KICAgIDxXb3Jrc2hlZXROTT5DRuOAkElGUlPjgJEgPC9Xb3Jrc2hlZXROTT4NCiAgICA8TGlua0NlbGxBZGRyZXNzQTE+TzQyPC9MaW5rQ2VsbEFkZHJlc3NBMT4NCiAgICA8TGlua0NlbGxBZGRyZXNzUjFDMT5SND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02NCwzNjAsODQ3LDAwMDwvT3JpZ2luYWxWYWw+DQogICAgPExhc3ROdW1WYWw+LTY0LDM2MDwvTGFzdE51bVZhbD4NCiAgICA8UmF3TGlua1ZhbD4tNjQsMz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UvMDUvMDggMTg6NDc6NDg8L0xhc3RVcGRUaW1lPg0KICAgIDxXb3Jrc2hlZXROTT5DRuOAkElGUlPjgJEg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xNjYsODI2LDQwMCwwMDA8L09yaWdpbmFsVmFsPg0KICAgIDxMYXN0TnVtVmFsPjE2Niw4MjY8L0xhc3ROdW1WYWw+DQogICAgPFJhd0xpbmtWYWw+MTY2LDgy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uKWsiAyNzEsNjg1IDwvRGlzcFZhbD4NCiAgICA8TGFzdFVwZFRpbWU+MjAyNS8wNS8wOCAxODo0Nzo0ODwvTGFzdFVwZFRpbWU+DQogICAgPFdvcmtzaGVldE5NPkNG44CQSUZSU+OAkSA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zEsNjg1LDY2MCwwMDA8L09yaWdpbmFsVmFsPg0KICAgIDxMYXN0TnVtVmFsPi0yNzEsNjg1PC9MYXN0TnVtVmFsPg0KICAgIDxSYXdMaW5rVmFsPi0yNzEsNj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UvMDUvMDggMTg6NDc6NDg8L0xhc3RVcGRUaW1lPg0KICAgIDxXb3Jrc2hlZXROTT5DRuOAkElGUlPjgJEg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TwvSXRlbUlkPg0KICAgIDxEaXNwSXRlbUlkPks2MzAwNDAwMDwvRGlzcEl0ZW1JZD4NCiAgICA8Q29sSWQ+UjMwMTAwMDAwIzwvQ29sSWQ+DQogICAgPFRlbUF4aXNUeXA+MTAwMDAwPC9UZW1BeGlzVHlwPg0KICAgIDxNZW51Tm0+6YCj57WQQ0boqIjnrpfmm7g8L01lbnVObT4NCiAgICA8SXRlbU5tPuekvuWCteOBrueZuuihjOOBq+OCiOOCi+WPjuWFpT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DwvTWludXNaZXJvQ29udmVyc2lvblR5cD4NCiAgICA8TWludXNaZXJvQ29udmVyc2lvblR4dCAvPg0KICA8L0xpbmtJbmZvQ2hhbmdlU2V0dGluZz4NCjwvTGlua0luZm9FeGNlbD4=</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+4payIDEwLDAwMCA8L0Rpc3BWYWw+DQogICAgPExhc3RVcGRUaW1lPjIwMjUvMDUvMDggMTg6NDc6NDg8L0xhc3RVcGRUaW1lPg0KICAgIDxXb3Jrc2hlZXROTT5DRuOAkElGUlPjgJEg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+4payIDE2LDkyOSA8L0Rpc3BWYWw+DQogICAgPExhc3RVcGRUaW1lPjIwMjUvMDUvMDggMTg6NDc6NDg8L0xhc3RVcGRUaW1lPg0KICAgIDxXb3Jrc2hlZXROTT5DRuOAkElGUlPjgJEg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YsOTI5LDI2NSwwMDA8L09yaWdpbmFsVmFsPg0KICAgIDxMYXN0TnVtVmFsPi0xNiw5Mjk8L0xhc3ROdW1WYWw+DQogICAgPFJhd0xpbmtWYWw+LTE2LDk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uKWsiAzIDwvRGlzcFZhbD4NCiAgICA8TGFzdFVwZFRpbWU+MjAyNS8wNS8wOCAxODo0Nzo0ODwvTGFzdFVwZFRpbWU+DQogICAgPFdvcmtzaGVldE5NPkNG44CQSUZSU+OAkSA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zLDc3NiwwMDA8L09yaWdpbmFsVmFsPg0KICAgIDxMYXN0TnVtVmFsPi0zPC9MYXN0TnVtVmFsPg0KICAgIDxSYXdMaW5rVmFsPi0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S8wNS8wOCAxODo0Nzo0ODwvTGFzdFVwZFRpbWU+DQogICAgPFdvcmtzaGVldE5NPkNG44CQSUZSU+OAkSA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EsNTY0LDEwOSwwMDA8L09yaWdpbmFsVmFsPg0KICAgIDxMYXN0TnVtVmFsPjEsNTY0PC9MYXN0TnVtVmFsPg0KICAgIDxSYXdMaW5rVmFsPjEsNTY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S8wNS8wOCAxODo0Nzo0ODwvTGFzdFVwZFRpbWU+DQogICAgPFdvcmtzaGVldE5NPkNG44CQSUZSU+OAkSA8L1dvcmtzaGVldE5NPg0KICAgIDxMaW5rQ2VsbEFkZHJlc3NBMT5PNTE8L0xpbmtDZWxsQWRkcmVzc0ExPg0KICAgIDxMaW5rQ2VsbEFkZHJlc3NSMUMxPlI1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I5LDM4NSwwMDA8L09yaWdpbmFsVmFsPg0KICAgIDxMYXN0TnVtVmFsPjI5PC9MYXN0TnVtVmFsPg0KICAgIDxSYXdMaW5rVmFsPj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+4payIDEzOSA8L0Rpc3BWYWw+DQogICAgPExhc3RVcGRUaW1lPjIwMjUvMDUvMDggMTg6NDc6NDg8L0xhc3RVcGRUaW1lPg0KICAgIDxXb3Jrc2hlZXROTT5DRuOAkElGUlPjgJEg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TM5LDYzNywwMDA8L09yaWdpbmFsVmFsPg0KICAgIDxMYXN0TnVtVmFsPi0xMzk8L0xhc3ROdW1WYWw+DQogICAgPFJhd0xpbmtWYWw+LT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+4payIDI5LDIwOCA8L0Rpc3BWYWw+DQogICAgPExhc3RVcGRUaW1lPjIwMjUvMDUvMDggMTg6NDc6NDg8L0xhc3RVcGRUaW1lPg0KICAgIDxXb3Jrc2hlZXROTT5DRuOAkElGUlPjgJEg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jksMjA4LDQyNywwMDA8L09yaWdpbmFsVmFsPg0KICAgIDxMYXN0TnVtVmFsPi0yOSwyMDg8L0xhc3ROdW1WYWw+DQogICAgPFJhd0xpbmtWYWw+LTI5LDIw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7ilrIgNSwwNDcgPC9EaXNwVmFsPg0KICAgIDxMYXN0VXBkVGltZT4yMDI1LzA1LzA4IDE4OjQ3OjQ4PC9MYXN0VXBkVGltZT4NCiAgICA8V29ya3NoZWV0Tk0+Q0bjgJBJRlJT44CRID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UsMDQ3LDczMCwwMDA8L09yaWdpbmFsVmFsPg0KICAgIDxMYXN0TnVtVmFsPi01LDA0NzwvTGFzdE51bVZhbD4NCiAgICA8UmF3TGlua1ZhbD4tNSwwN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7ilrIgMSw0MTEgPC9EaXNwVmFsPg0KICAgIDxMYXN0VXBkVGltZT4yMDI1LzA1LzA4IDE4OjQ3OjQ4PC9MYXN0VXBkVGltZT4NCiAgICA8V29ya3NoZWV0Tk0+Q0bjgJBJRlJT44CRID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BMDAwMCM8L0l0ZW1JZD4NCiAgICA8RGlzcEl0ZW1JZD5LNjMwQTAwMDAwPC9EaXNwSXRlbUlkPg0KICAgIDxDb2xJZD5SMzAxMDAwMDAjPC9Db2xJZD4NCiAgICA8VGVtQXhpc1R5cD4xMDAwMDA8L1RlbUF4aXNUeXA+DQogICAgPE1lbnVObT7pgKPntZBDRuioiOeul+abuDwvTWVudU5tPg0KICAgIDxJdGVtTm0+44Gd44Gu5LuWPC9JdGVtTm0+DQogICAgPENvbE5tPuW9k+acn+mHkemhjTwvQ29sTm0+DQogICAgPE9yaWdpbmFsVmFsPi0xLDQxMSw3MjUsMDAwPC9PcmlnaW5hbFZhbD4NCiAgICA8TGFzdE51bVZhbD4tMSw0MTE8L0xhc3ROdW1WYWw+DQogICAgPFJhd0xpbmtWYWw+LTEsNDE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uKWsiAyMzAsMzY3IDwvRGlzcFZhbD4NCiAgICA8TGFzdFVwZFRpbWU+MjAyNS8wNS8wOCAxODo0Nzo0ODwvTGFzdFVwZFRpbWU+DQogICAgPFdvcmtzaGVldE5NPkNG44CQSUZSU+OAkSA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z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jMwLDM2NywxNzMsMDAwPC9PcmlnaW5hbFZhbD4NCiAgICA8TGFzdE51bVZhbD4tMjMwLDM2NzwvTGFzdE51bVZhbD4NCiAgICA8UmF3TGlua1ZhbD4tMjMwLDM2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+4payIDI5LDU3MCA8L0Rpc3BWYWw+DQogICAgPExhc3RVcGRUaW1lPjIwMjUvMDUvMDggMTg6NDc6NDg8L0xhc3RVcGRUaW1lPg0KICAgIDxXb3Jrc2hlZXROTT5DRuOAkElGUlPjgJEgPC9Xb3Jrc2hlZXROTT4NCiAgICA8TGlua0NlbGxBZGRyZXNzQTE+TzU3PC9MaW5rQ2VsbEFkZHJlc3NBMT4NCiAgICA8TGlua0NlbGxBZGRyZXNzUjFDMT5SN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D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I5LDU3MCw4MTksMDAwPC9PcmlnaW5hbFZhbD4NCiAgICA8TGFzdE51bVZhbD4tMjksNTcwPC9MYXN0TnVtVmFsPg0KICAgIDxSYXdMaW5rVmFsPi0yOSw1Nz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UvMDUvMDggMTg6NDc6NDg8L0xhc3RVcGRUaW1lPg0KICAgIDxXb3Jrc2hlZXROTT5DRuOAkElGUlPjgJEg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cxLDY1MSw4MjYsMDAwPC9PcmlnaW5hbFZhbD4NCiAgICA8TGFzdE51bVZhbD4yNzEsNjUxPC9MYXN0TnVtVmFsPg0KICAgIDxSYXdMaW5rVmFsPjI3MSw2N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S8wNS8wOCAxODo0Nzo0ODwvTGFzdFVwZFRpbWU+DQogICAgPFdvcmtzaGVldE5NPkNG44CQSUZSU+OAkSA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UsMjYwLDc0MywwMDA8L09yaWdpbmFsVmFsPg0KICAgIDxMYXN0TnVtVmFsPjUsMjYwPC9MYXN0TnVtVmFsPg0KICAgIDxSYXdMaW5rVmFsPjUsMj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UvMDUvMDggMTg6NDc6NDg8L0xhc3RVcGRUaW1lPg0KICAgIDxXb3Jrc2hlZXROTT5DRuOAkElGUlPjgJEgPC9Xb3Jrc2hlZXROTT4NCiAgICA8TGlua0NlbGxBZGRyZXNzQTE+TzYxPC9MaW5rQ2VsbEFkZHJlc3NBMT4NCiAgICA8TGlua0NlbGxBZGRyZXNzUjFDMT5SNj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UvMDUvMDggMTg6NDc6NDg8L0xhc3RVcGRUaW1lPg0KICAgIDxXb3Jrc2hlZXROTT5QTOOAkElGUlPjgJE8L1dvcmtzaGVldE5NPg0KICAgIDxMaW5rQ2VsbEFkZHJlc3NBMT5ONDg8L0xpbmtDZWxsQWRkcmVzc0ExPg0KICAgIDxMaW5rQ2VsbEFkZHJlc3NSMUMxPlI0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x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+4payIDExLDA2NCA8L0Rpc3BWYWw+DQogICAgPExhc3RVcGRUaW1lPjIwMjUvMDUvMDggMTg6NDc6NDg8L0xhc3RVcGRUaW1lPg0KICAgIDxXb3Jrc2hlZXROTT5QTOOAkElGUlPjgJE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tMTEsMDY0LDg5NSwwMDA8L09yaWdpbmFsVmFsPg0KICAgIDxMYXN0TnVtVmFsPi0xMSwwNjQ8L0xhc3ROdW1WYWw+DQogICAgPFJhd0xpbmtWYWw+LTExLDA2N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NS8wNS8wOCAxODo0Nzo0ODwvTGFzdFVwZFRpbWU+DQogICAgPFdvcmtzaGVldE5NPlBM44CQSUZSU+OAkT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MyOCw2MDIsMDAwPC9PcmlnaW5hbFZhbD4NCiAgICA8TGFzdE51bVZhbD4xLDMyODwvTGFzdE51bVZhbD4NCiAgICA8UmF3TGlua1ZhbD4xLDMy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NS8wNS8wOCAxODo0Nzo0ODwvTGFzdFVwZFRpbWU+DQogICAgPFdvcmtzaGVldE5NPlBM44CQSUZSU+OAkTwvV29ya3NoZWV0Tk0+DQogICAgPExpbmtDZWxsQWRkcmVzc0ExPk41MjwvTGlua0NlbGxBZGRyZXNzQTE+DQogICAgPExpbmtDZWxsQWRkcmVzc1IxQzE+UjU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sMTM4LDc3MSwwMDA8L09yaWdpbmFsVmFsPg0KICAgIDxMYXN0TnVtVmFsPjEsMTM4PC9MYXN0TnVtVmFsPg0KICAgIDxSYXdMaW5rVmFsPjEsMTM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1LzA1LzA4IDE4OjQ3OjQ4PC9MYXN0VXBkVGltZT4NCiAgICA8V29ya3NoZWV0Tk0+UEzjgJBJRlJT44CR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TgsNzQ1LDIyOSwwMDA8L09yaWdpbmFsVmFsPg0KICAgIDxMYXN0TnVtVmFsPjE4LDc0NTwvTGFzdE51bVZhbD4NCiAgICA8UmF3TGlua1ZhbD4xOCw3NDU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7ilrIgMywxNzggPC9EaXNwVmFsPg0KICAgIDxMYXN0VXBkVGltZT4yMDI1LzA1LzA4IDE4OjQ3OjQ4PC9MYXN0VXBkVGltZT4NCiAgICA8V29ya3NoZWV0Tk0+UEzjgJBJRlJT44CRPC9Xb3Jrc2hlZXROTT4NCiAgICA8TGlua0NlbGxBZGRyZXNzQTE+TjU3PC9MaW5rQ2VsbEFkZHJlc3NBMT4NCiAgICA8TGlua0NlbGxBZGRyZXNzUjFDMT5SN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MsMTc4LDU4MywwMDA8L09yaWdpbmFsVmFsPg0KICAgIDxMYXN0TnVtVmFsPi0zLDE3ODwvTGFzdE51bVZhbD4NCiAgICA8UmF3TGlua1ZhbD4tMywxNz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1LzA1LzA4IDE4OjQ3OjQ4PC9MYXN0VXBkVGltZT4NCiAgICA8V29ya3NoZWV0Tk0+UEzjgJBJRlJT44CRPC9Xb3Jrc2hlZXROTT4NCiAgICA8TGlua0NlbGxBZGRyZXNzQTE+TjU4PC9MaW5rQ2VsbEFkZHJlc3NBMT4NCiAgICA8TGlua0NlbGxBZGRyZXNzUjFDMT5SN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zLDAwOSwzMTQsMDAwPC9PcmlnaW5hbFZhbD4NCiAgICA8TGFzdE51bVZhbD4yMywwMDk8L0xhc3ROdW1WYWw+DQogICAgPFJhd0xpbmtWYWw+MjMsMDA5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1LzA1LzA4IDE4OjQ3OjQ4PC9MYXN0VXBkVGltZT4NCiAgICA8V29ya3NoZWV0Tk0+UEzjgJBJRlJT44CRPC9Xb3Jrc2hlZXROTT4NCiAgICA8TGlua0NlbGxBZGRyZXNzQTE+TjYwPC9MaW5rQ2VsbEFkZHJlc3NBMT4NCiAgICA8TGlua0NlbGxBZGRyZXNzUjFDMT5SN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I5LDk3OCw0MzgsMDAwPC9PcmlnaW5hbFZhbD4NCiAgICA8TGFzdE51bVZhbD4yOSw5Nzg8L0xhc3ROdW1WYWw+DQogICAgPFJhd0xpbmtWYWw+MjksO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UvMDUvMDggMTg6NDc6NDg8L0xhc3RVcGRUaW1lPg0KICAgIDxXb3Jrc2hlZXROTT5QTOOAkElGUlPjgJE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UvMDUvMDggMTg6NDc6NDg8L0xhc3RVcGRUaW1lPg0KICAgIDxXb3Jrc2hlZXROTT5QTOOAkElGUlPjgJE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M4LDQzNCwzNTIsMDAwPC9PcmlnaW5hbFZhbD4NCiAgICA8TGFzdE51bVZhbD4xMzgsNDM0PC9MYXN0TnVtVmFsPg0KICAgIDxSYXdMaW5rVmFsPjEzOCw0Mz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NS8wNS8wOCAxODo0Nzo0ODwvTGFzdFVwZFRpbWU+DQogICAgPFdvcmtzaGVldE5NPlBM44CQSUZSU+OAkT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U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43LDM2OSwwMjEsMDAwPC9PcmlnaW5hbFZhbD4NCiAgICA8TGFzdE51bVZhbD43LDM2OTwvTGFzdE51bVZhbD4NCiAgICA8UmF3TGlua1ZhbD43LDM2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UvMDUvMDggMTg6NDc6NDg8L0xhc3RVcGRUaW1lPg0KICAgIDxXb3Jrc2hlZXROTT5QTOOAkElGUlPjgJE8L1dvcmtzaGVldE5NPg0KICAgIDxMaW5rQ2VsbEFkZHJlc3NBMT5ONjU8L0xpbmtDZWxsQWRkcmVzc0ExPg0KICAgIDxMaW5rQ2VsbEFkZHJlc3NSMUMxPlI2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7ilrIgOCw2MDQgPC9EaXNwVmFsPg0KICAgIDxMYXN0VXBkVGltZT4yMDI1LzA1LzA4IDE4OjQ3OjQ4PC9MYXN0VXBkVGltZT4NCiAgICA8V29ya3NoZWV0Tk0+UEzjgJBJRlJT44CRPC9Xb3Jrc2hlZXROTT4NCiAgICA8TGlua0NlbGxBZGRyZXNzQTE+TjE2PC9MaW5rQ2VsbEFkZHJlc3NBMT4NCiAgICA8TGlua0NlbGxBZGRyZXNzUjFDMT5SM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gsNjA0LDMzNSwwMDA8L09yaWdpbmFsVmFsPg0KICAgIDxMYXN0TnVtVmFsPi04LDYwNDwvTGFzdE51bVZhbD4NCiAgICA8UmF3TGlua1ZhbD4tOCw2MD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LDQ3NSwxMjI8L0luZmxvd1ZhbD4NCiAgICA8RGlzcFZhbD4xLDQ3NSwxMjIgPC9EaXNwVmFsPg0KICAgIDxMYXN0VXBkVGltZT4yMDIzLzAyLzAxIDE0OjM3OjU2PC9MYXN0VXBkVGltZT4NCiAgICA8V29ya3NoZWV0Tk0+UEz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w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NDc1LDEyMiwwMDUsMDAwPC9PcmlnaW5hbFZhbD4NCiAgICA8TGFzdE51bVZhbD4xLDQ3NSwxMjI8L0xhc3ROdW1WYWw+DQogICAgPFJhd0xpbmtWYWw+MSw0NzUsMTIy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SwzNTcsOTI0PC9JbmZsb3dWYWw+DQogICAgPERpc3BWYWw+4payIDEsMzU3LDkyNCA8L0Rpc3BWYWw+DQogICAgPExhc3RVcGRUaW1lPjIwMjMvMDIvMDEgMTQ6Mzc6NTY8L0xhc3RVcGRUaW1lPg0KICAgIDxXb3Jrc2hlZXROTT5QT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y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M1Nyw5MjQsMjcxLDAwMDwvT3JpZ2luYWxWYWw+DQogICAgPExhc3ROdW1WYWw+LTEsMzU3LDkyNDwvTGFzdE51bVZhbD4NCiAgICA8UmF3TGlua1ZhbD4tMSwzNTcsOTI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xOTAsNjU1PC9JbmZsb3dWYWw+DQogICAgPERpc3BWYWw+MTkwLDY1NSA8L0Rpc3BWYWw+DQogICAgPExhc3RVcGRUaW1lPjIwMjMvMDIvMDEgMTQ6Mzc6NTY8L0xhc3RVcGRUaW1lPg0KICAgIDxXb3Jrc2hlZXROTT5QT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MwMD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TkwLDY1NSwwNTgsMDAwPC9PcmlnaW5hbFZhbD4NCiAgICA8TGFzdE51bVZhbD4xOTAsNjU1PC9MYXN0TnVtVmFsPg0KICAgIDxSYXdMaW5rVmFsPjE5MCw2NTU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tMTMwLDA1OTwvSW5mbG93VmFsPg0KICAgIDxEaXNwVmFsPuKWsiAxMzAsMDU5IDwvRGlzcFZhbD4NCiAgICA8TGFzdFVwZFRpbWU+MjAyMy8wMi8wMSAxNDozNzo1NjwvTGFzdFVwZFRpbWU+DQogICAgPFdvcmtzaGVldE5NPlBM44CQSUZSU+OAkT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MzAsMDU5LDAxNSwwMDA8L09yaWdpbmFsVmFsPg0KICAgIDxMYXN0TnVtVmFsPi0xMzAsMDU5PC9MYXN0TnVtVmFsPg0KICAgIDxSYXdMaW5rVmFsPi0xMzAsMDU5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tMiw2MDY8L0luZmxvd1ZhbD4NCiAgICA8RGlzcFZhbD7ilrIgMiw2MDYgPC9EaXNwVmFsPg0KICAgIDxMYXN0VXBkVGltZT4yMDIzLzAyLzAxIDE0OjM3OjU2PC9MYXN0VXBkVGltZT4NCiAgICA8V29ya3NoZWV0Tk0+UEz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0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i0yLDYwNiw4MzIsMDAwPC9PcmlnaW5hbFZhbD4NCiAgICA8TGFzdE51bVZhbD4tMiw2MDY8L0xhc3ROdW1WYWw+DQogICAgPFJhd0xpbmtWYWw+LTIsNjA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TwvSW5mbG93VmFsPg0KICAgIDxEaXNwVmFsPjYxIDwvRGlzcFZhbD4NCiAgICA8TGFzdFVwZFRpbWU+MjAyMy8wMi8wMSAxNDozNzo1NjwvTGFzdFVwZFRpbWU+DQogICAgPFdvcmtzaGVldE5NPlBM44CQSUZSU+OAkT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z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YxLDQ4MCwwMDA8L09yaWdpbmFsVmFsPg0KICAgIDxMYXN0TnVtVmFsPjYxPC9MYXN0TnVtVmFsPg0KICAgIDxSYXdMaW5rVmFsPjYx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tMSwzNjM8L0luZmxvd1ZhbD4NCiAgICA8RGlzcFZhbD7ilrIgMSwzNjMgPC9EaXNwVmFsPg0KICAgIDxMYXN0VXBkVGltZT4yMDIzLzAyLzAxIDE0OjM3OjU2PC9MYXN0VXBkVGltZT4NCiAgICA8V29ya3NoZWV0Tk0+UEz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Q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sMzYzLDMzOSwwMDA8L09yaWdpbmFsVmFsPg0KICAgIDxMYXN0TnVtVmFsPi0xLDM2MzwvTGFzdE51bVZhbD4NCiAgICA8UmF3TGlua1ZhbD4tMSwzNj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yLDQzNTwvSW5mbG93VmFsPg0KICAgIDxEaXNwVmFsPjIsNDM1IDwvRGlzcFZhbD4NCiAgICA8TGFzdFVwZFRpbWU+MjAyMy8wMi8wMSAxNDozNzo1NjwvTGFzdFVwZFRpbWU+DQogICAgPFdvcmtzaGVldE5NPlBM44CQSUZSU+OAkT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3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IsNDM1LDAxNiwwMDA8L09yaWdpbmFsVmFsPg0KICAgIDxMYXN0TnVtVmFsPjIsNDM1PC9MYXN0TnVtVmFsPg0KICAgIDxSYXdMaW5rVmFsPjIsNDM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Myw2MTc8L0luZmxvd1ZhbD4NCiAgICA8RGlzcFZhbD7ilrIgMyw2MTcgPC9EaXNwVmFsPg0KICAgIDxMYXN0VXBkVGltZT4yMDIzLzAyLzAxIDE0OjM3OjU2PC9MYXN0VXBkVGltZT4NCiAgICA8V29ya3NoZWV0Tk0+UEzjgJBJRlJT44CR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NjE3LDI4MCwwMDA8L09yaWdpbmFsVmFsPg0KICAgIDxMYXN0TnVtVmFsPi0zLDYxNzwvTGFzdE51bVZhbD4NCiAgICA8UmF3TGlua1ZhbD4tMyw2MT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41LDc0NjwvSW5mbG93VmFsPg0KICAgIDxEaXNwVmFsPjUsNzQ2IDwvRGlzcFZhbD4NCiAgICA8TGFzdFVwZFRpbWU+MjAyMy8wMi8wMSAxNDozNzo1NjwvTGFzdFVwZFRpbWU+DQogICAgPFdvcmtzaGVldE5NPlBM44CQSUZSU+OAkTwvV29ya3NoZWV0Tk0+DQogICAgPExpbmtDZWxsQWRkcmVzc0ExPlAxNzwvTGlua0NlbGxBZGRyZXNzQTE+DQogICAgPExpbmtDZWxsQWRkcmVzc1IxQzE+UjE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4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UsNzQ2LDk4OSwwMDA8L09yaWdpbmFsVmFsPg0KICAgIDxMYXN0TnVtVmFsPjUsNzQ2PC9MYXN0TnVtVmFsPg0KICAgIDxSYXdMaW5rVmFsPjUsNzQ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Sw4Njk8L0luZmxvd1ZhbD4NCiAgICA8RGlzcFZhbD7ilrIgNSw4NjkgPC9EaXNwVmFsPg0KICAgIDxMYXN0VXBkVGltZT4yMDIzLzAyLzAxIDE0OjM3OjU2PC9MYXN0VXBkVGltZT4NCiAgICA8V29ya3NoZWV0Tk0+UEz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UsODY5LDY5OCwwMDA8L09yaWdpbmFsVmFsPg0KICAgIDxMYXN0TnVtVmFsPi01LDg2OTwvTGFzdE51bVZhbD4NCiAgICA8UmF3TGlua1ZhbD4tNSw4Njk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45LDgwNDwvSW5mbG93VmFsPg0KICAgIDxEaXNwVmFsPjksODA0IDwvRGlzcFZhbD4NCiAgICA8TGFzdFVwZFRpbWU+MjAyMy8wMi8wMSAxNDozNzo1NjwvTGFzdFVwZFRpbWU+DQogICAgPFdvcmtzaGVldE5NPlBM44CQSUZSU+OAkTwvV29ya3NoZWV0Tk0+DQogICAgPExpbmtDZWxsQWRkcmVzc0ExPlAyMDwvTGlua0NlbGxBZGRyZXNzQTE+DQogICAgPExpbmtDZWxsQWRkcmVzc1IxQzE+UjIw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0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ksODA0LDE3MCwwMDA8L09yaWdpbmFsVmFsPg0KICAgIDxMYXN0TnVtVmFsPjksODA0PC9MYXN0TnVtVmFsPg0KICAgIDxSYXdMaW5rVmFsPjksODA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41LDI4ODwvSW5mbG93VmFsPg0KICAgIDxEaXNwVmFsPjUsMjg4IDwvRGlzcFZhbD4NCiAgICA8TGFzdFVwZFRpbWU+MjAyMy8wMi8wMSAxNDozNzo1NjwvTGFzdFVwZFRpbWU+DQogICAgPFdvcmtzaGVldE5NPlBM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UsMjg4LDE5OSwwMDA8L09yaWdpbmFsVmFsPg0KICAgIDxMYXN0TnVtVmFsPjUsMjg4PC9MYXN0TnVtVmFsPg0KICAgIDxSYXdMaW5rVmFsPjUsMjg4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40LDA3NzwvSW5mbG93VmFsPg0KICAgIDxEaXNwVmFsPjQsMDc3IDwvRGlzcFZhbD4NCiAgICA8TGFzdFVwZFRpbWU+MjAyMy8wMi8wMSAxNDozNzo1NjwvTGFzdFVwZFRpbWU+DQogICAgPFdvcmtzaGVldE5NPlBM44CQSUZSU+OAkT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QsMDc3LDIyMSwwMDA8L09yaWdpbmFsVmFsPg0KICAgIDxMYXN0TnVtVmFsPjQsMDc3PC9MYXN0TnVtVmFsPg0KICAgIDxSYXdMaW5rVmFsPjQsMDc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Mzg8L0luZmxvd1ZhbD4NCiAgICA8RGlzcFZhbD40MzggPC9EaXNwVmFsPg0KICAgIDxMYXN0VXBkVGltZT4yMDIzLzAyLzAxIDE0OjM3OjU2PC9MYXN0VXBkVGltZT4NCiAgICA8V29ya3NoZWV0Tk0+UEz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DM4LDc1MCwwMDA8L09yaWdpbmFsVmFsPg0KICAgIDxMYXN0TnVtVmFsPjQzODwvTGFzdE51bVZhbD4NCiAgICA8UmF3TGlua1ZhbD40Mzg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OCwyNjE8L0luZmxvd1ZhbD4NCiAgICA8RGlzcFZhbD7ilrIgOCwyNjEgPC9EaXNwVmFsPg0KICAgIDxMYXN0VXBkVGltZT4yMDIzLzAyLzAxIDE0OjM3OjU2PC9MYXN0VXBkVGltZT4NCiAgICA8V29ya3NoZWV0Tk0+UEzjgJBJRlJT44CRPC9Xb3Jrc2hlZXROTT4NCiAgICA8TGlua0NlbGxBZGRyZXNzQTE+UDI0PC9MaW5rQ2VsbEFkZHJlc3NBMT4NCiAgICA8TGlua0NlbGxBZGRyZXNzUjFDMT5SMj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g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tOCwyNjE8L0luZmxvd1ZhbD4NCiAgICA8RGlzcFZhbD7ilrIgOCwyNjEgPC9EaXNwVmFsPg0KICAgIDxMYXN0VXBkVGltZT4yMDIzLzAyLzAxIDE0OjM3OjU2PC9MYXN0VXBkVGltZT4NCiAgICA8V29ya3NoZWV0Tk0+UEzjgJBJRlJT44CRPC9Xb3Jrc2hlZXROTT4NCiAgICA8TGlua0NlbGxBZGRyZXNzQTE+UDI1PC9MaW5rQ2VsbEFkZHJlc3NBMT4NCiAgICA8TGlua0NlbGxBZGRyZXNzUjFDMT5SM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yNSw0NDM8L0luZmxvd1ZhbD4NCiAgICA8RGlzcFZhbD4yNSw0NDMgPC9EaXNwVmFsPg0KICAgIDxMYXN0VXBkVGltZT4yMDIzLzAyLzAxIDE0OjM3OjU2PC9MYXN0VXBkVGltZT4NCiAgICA8V29ya3NoZWV0Tk0+UEz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UsNDQzLDYzOCwwMDA8L09yaWdpbmFsVmFsPg0KICAgIDxMYXN0TnVtVmFsPjI1LDQ0MzwvTGFzdE51bVZhbD4NCiAgICA8UmF3TGlua1ZhbD4yNSw0ND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44NCw5NzU8L0luZmxvd1ZhbD4NCiAgICA8RGlzcFZhbD44NCw5NzUgPC9EaXNwVmFsPg0KICAgIDxMYXN0VXBkVGltZT4yMDIzLzAyLzAxIDE0OjM3OjU2PC9MYXN0VXBkVGltZT4NCiAgICA8V29ya3NoZWV0Tk0+UEz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3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g0LDk3NSw3NjAsMDAwPC9PcmlnaW5hbFZhbD4NCiAgICA8TGFzdE51bVZhbD44NCw5NzU8L0xhc3ROdW1WYWw+DQogICAgPFJhd0xpbmtWYWw+ODQsOTc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tMTksODg3PC9JbmZsb3dWYWw+DQogICAgPERpc3BWYWw+4payIDE5LDg4NyA8L0Rpc3BWYWw+DQogICAgPExhc3RVcGRUaW1lPjIwMjMvMDIvMDEgMTQ6Mzc6NTY8L0xhc3RVcGRUaW1lPg0KICAgIDxXb3Jrc2hlZXROTT5QTOOAkElGUlPjgJE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gwWj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5LDg4Nyw4MDgsMDAwPC9PcmlnaW5hbFZhbD4NCiAgICA8TGFzdE51bVZhbD4tMTksODg3PC9MYXN0TnVtVmFsPg0KICAgIDxSYXdMaW5rVmFsPi0xOSw4OD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42NSwwODc8L0luZmxvd1ZhbD4NCiAgICA8RGlzcFZhbD42NSwwODcgPC9EaXNwVmFsPg0KICAgIDxMYXN0VXBkVGltZT4yMDIzLzAyLzAxIDE0OjM3OjU2PC9MYXN0VXBkVGltZT4NCiAgICA8V29ya3NoZWV0Tk0+UEzjgJBJRlJT44CR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zAw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Y1LDA4Nyw5NTIsMDAwPC9PcmlnaW5hbFZhbD4NCiAgICA8TGFzdE51bVZhbD42NSwwODc8L0xhc3ROdW1WYWw+DQogICAgPFJhd0xpbmtWYWw+NjUsMDg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42MiwwMjM8L0luZmxvd1ZhbD4NCiAgICA8RGlzcFZhbD42MiwwMjMgPC9EaXNwVmFsPg0KICAgIDxMYXN0VXBkVGltZT4yMDIzLzAyLzAxIDE0OjM3OjU2PC9MYXN0VXBkVGltZT4NCiAgICA8V29ya3NoZWV0Tk0+UEz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NDAx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YyLDAyMyw0NzksMDAwPC9PcmlnaW5hbFZhbD4NCiAgICA8TGFzdE51bVZhbD42MiwwMjM8L0xhc3ROdW1WYWw+DQogICAgPFJhd0xpbmtWYWw+NjIsMDIz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zLDA2NDwvSW5mbG93VmFsPg0KICAgIDxEaXNwVmFsPjMsMDY0IDwvRGlzcFZhbD4NCiAgICA8TGFzdFVwZFRpbWU+MjAyMy8wMi8wMSAxNDozNzo1NjwvTGFzdFVwZFRpbWU+DQogICAgPFdvcmtzaGVldE5NPlBM44CQSUZSU+OAkT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QwMjAw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zLDA2NCw0NzMsMDAwPC9PcmlnaW5hbFZhbD4NCiAgICA8TGFzdE51bVZhbD4zLDA2NDwvTGFzdE51bVZhbD4NCiAgICA8UmF3TGlua1ZhbD4zLDA2ND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42NSwwODc8L0luZmxvd1ZhbD4NCiAgICA8RGlzcFZhbD42NSwwODcgPC9EaXNwVmFsPg0KICAgIDxMYXN0VXBkVGltZT4yMDIzLzAyLzAxIDE0OjM3OjU2PC9MYXN0VXBkVGltZT4NCiAgICA8V29ya3NoZWV0Tk0+UEz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zwvSXRlbUlkPg0KICAgIDxEaXNwSXRlbUlkPjk3OTQ1NTA8L0Rpc3BJdGVtSWQ+DQogICAgPENvbElkPlIxMDQwMDAwMCM8L0NvbElkPg0KICAgIDxUZW1BeGlzVHlwPjEwMDAwMDwvVGVtQXhpc1R5cD4NCiAgICA8TWVudU5tPumAo+e1kOWMheaLrOWIqeebiuioiOeul+abuDwvTWVudU5tPg0KICAgIDxJdGVtTm0+5bCR5qCq5pCN55uK6Kq/5pW05YmN5Yip55uK77yI5YyF5ous5Yip55uK6KiI566X5pu477yJPC9JdGVtTm0+DQogICAgPENvbE5tPuaMr+abv+W+jOmHkemhjTwvQ29sTm0+DQogICAgPE9yaWdpbmFsVmFsPjY1LDA4Nyw5NTIsMDAwPC9PcmlnaW5hbFZhbD4NCiAgICA8TGFzdE51bVZhbCAvPg0KICAgIDxSYXdMaW5rVmFsPjY1LDA4Nyw5NTI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xMyw5ODU8L0luZmxvd1ZhbD4NCiAgICA8RGlzcFZhbD4xMyw5ODUgPC9EaXNwVmFsPg0KICAgIDxMYXN0VXBkVGltZT4yMDIzLzAyLzAxIDE0OjM3OjU2PC9MYXN0VXBkVGltZT4NCiAgICA8V29ya3NoZWV0Tk0+UEzjgJBJRlJT44CRPC9Xb3Jrc2hlZXROTT4NCiAgICA8TGlua0NlbGxBZGRyZXNzQTE+UDUxPC9MaW5rQ2VsbEFkZHJlc3NBMT4NCiAgICA8TGlua0NlbGxBZGRyZXNzUjFDMT5SNT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jwvSXRlbUlkPg0KICAgIDxEaXNwSXRlbUlkPjk3OTU5NTA8L0Rpc3BJdGVtSWQ+DQogICAgPENvbElkPlIxMDQwMDAwMCM8L0NvbElkPg0KICAgIDxUZW1BeGlzVHlwPjEwMDAwMDwvVGVtQXhpc1R5cD4NCiAgICA8TWVudU5tPumAo+e1kOWMheaLrOWIqeebiuioiOeul+abuDwvTWVudU5tPg0KICAgIDxJdGVtTm0+44Gd44Gu5LuW6KmV5L6h5beu6aGN6YeRLeWMheaLrOWIqeebiuioiOeul+abuOWil+a4m+ioiO+8iOaMgeWIhuazlemZpOOBj++8iTwvSXRlbU5tPg0KICAgIDxDb2xObT7mjK/mm7/lvozph5HpoY08L0NvbE5tPg0KICAgIDxPcmlnaW5hbFZhbD4xMyw5ODUsMjQxLDAwMDwvT3JpZ2luYWxWYWw+DQogICAgPExhc3ROdW1WYWwgLz4NCiAgICA8UmF3TGlua1ZhbD4xMyw5ODUsMjQx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tODM8L0luZmxvd1ZhbD4NCiAgICA8RGlzcFZhbD7ilrIgODMgPC9EaXNwVmFsPg0KICAgIDxMYXN0VXBkVGltZT4yMDIzLzAyLzAxIDE0OjM3OjU2PC9MYXN0VXBkVGltZT4NCiAgICA8V29ya3NoZWV0Tk0+UEzjgJBJRlJT44CR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DwvSXRlbUlkPg0KICAgIDxEaXNwSXRlbUlkPjk3OTU3NTA8L0Rpc3BJdGVtSWQ+DQogICAgPENvbElkPlIxMDQwMDAwMCM8L0NvbElkPg0KICAgIDxUZW1BeGlzVHlwPjEwMDAwMDwvVGVtQXhpc1R5cD4NCiAgICA8TWVudU5tPumAo+e1kOWMheaLrOWIqeebiuioiOeul+abuDwvTWVudU5tPg0KICAgIDxJdGVtTm0+6YCA6IG357Wm5LuYLeWMheaLrOWIqeebiuioiOeul+abuOWil+a4m+ioiO+8iOaMgeWIhuazlemZpOOBj++8iTwvSXRlbU5tPg0KICAgIDxDb2xObT7mjK/mm7/lvozph5HpoY08L0NvbE5tPg0KICAgIDxPcmlnaW5hbFZhbD4tODMsMTcwLDAwMDwvT3JpZ2luYWxWYWw+DQogICAgPExhc3ROdW1WYWwgLz4NCiAgICA8UmF3TGlua1ZhbD4tODMsMTcw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tMywxNTM8L0luZmxvd1ZhbD4NCiAgICA8RGlzcFZhbD7ilrIgMywxNTMgPC9EaXNwVmFsPg0KICAgIDxMYXN0VXBkVGltZT4yMDIzLzAyLzAxIDE0OjM3OjU2PC9MYXN0VXBkVGltZT4NCiAgICA8V29ya3NoZWV0Tk0+UEz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jwvSXRlbUlkPg0KICAgIDxEaXNwSXRlbUlkPjk3OTU1MDA8L0Rpc3BJdGVtSWQ+DQogICAgPENvbElkPlIxMDQwMDAwMCM8L0NvbElkPg0KICAgIDxUZW1BeGlzVHlwPjEwMDAwMDwvVGVtQXhpc1R5cD4NCiAgICA8TWVudU5tPumAo+e1kOWMheaLrOWIqeebiuioiOeul+abuDwvTWVudU5tPg0KICAgIDxJdGVtTm0+5oyB5YiG5rOV44Gr6Zai44GZ44KL44Gd44Gu5LuW5YyF5ous5Yip55uK77yI44Oq44K144Kk44Kv44Or5LiN5Y+v77yJ5bCP6KiIPC9JdGVtTm0+DQogICAgPENvbE5tPuaMr+abv+W+jOmHkemhjTwvQ29sTm0+DQogICAgPE9yaWdpbmFsVmFsPi0zLDE1Myw3NTQsMDAwPC9PcmlnaW5hbFZhbD4NCiAgICA8TGFzdE51bVZhbCAvPg0KICAgIDxSYXdMaW5rVmFsPi0zLDE1Myw3NTQ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xMSw2ODY8L0luZmxvd1ZhbD4NCiAgICA8RGlzcFZhbD4xMSw2ODYgPC9EaXNwVmFsPg0KICAgIDxMYXN0VXBkVGltZT4yMDIzLzAyLzAxIDE0OjM3OjU2PC9MYXN0VXBkVGltZT4NCiAgICA8V29ya3NoZWV0Tk0+UEzjgJBJRlJT44CR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Q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NDwvSXRlbUlkPg0KICAgIDxEaXNwSXRlbUlkPjk3OTYyNTA8L0Rpc3BJdGVtSWQ+DQogICAgPENvbElkPlIxMDQwMDAwMCM8L0NvbElkPg0KICAgIDxUZW1BeGlzVHlwPjEwMDAwMDwvVGVtQXhpc1R5cD4NCiAgICA8TWVudU5tPumAo+e1kOWMheaLrOWIqeebiuioiOeul+abuDwvTWVudU5tPg0KICAgIDxJdGVtTm0+54K65pu/5o+b566X6Kq/5pW05YuY5a6aLeWMheaLrOWIqeebiuioiOeul+abuOWil+a4m+ioiO+8iOaMgeWIhuazlemZpOOBj++8iTwvSXRlbU5tPg0KICAgIDxDb2xObT7mjK/mm7/lvozph5HpoY08L0NvbE5tPg0KICAgIDxPcmlnaW5hbFZhbD4xMSw2ODYsOTQ0LDAwMDwvT3JpZ2luYWxWYWw+DQogICAgPExhc3ROdW1WYWwgLz4NCiAgICA8UmF3TGlua1ZhbD4xMSw2ODYsOTQ0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tMSwzMTY8L0luZmxvd1ZhbD4NCiAgICA8RGlzcFZhbD7ilrIgMSwzMTYgPC9EaXNwVmFsPg0KICAgIDxMYXN0VXBkVGltZT4yMDIzLzAyLzAxIDE0OjM3OjU2PC9MYXN0VXBkVGltZT4NCiAgICA8V29ya3NoZWV0Tk0+UEzjgJBJRlJT44CR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g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ODwvSXRlbUlkPg0KICAgIDxEaXNwSXRlbUlkPjk3OTY3NTA8L0Rpc3BJdGVtSWQ+DQogICAgPENvbElkPlIxMDQwMDAwMCM8L0NvbElkPg0KICAgIDxUZW1BeGlzVHlwPjEwMDAwMDwvVGVtQXhpc1R5cD4NCiAgICA8TWVudU5tPumAo+e1kOWMheaLrOWIqeebiuioiOeul+abuDwvTWVudU5tPg0KICAgIDxJdGVtTm0+57mw5bu244OY44OD44K45pCN55uKLeWMheaLrOWIqeebiuioiOeul+abuOWil+a4m+ioiO+8iOaMgeWIhuazlemZpOOBj++8iTwvSXRlbU5tPg0KICAgIDxDb2xObT7mjK/mm7/lvozph5HpoY08L0NvbE5tPg0KICAgIDxPcmlnaW5hbFZhbD4tMSwzMTYsODQ3LDAwMDwvT3JpZ2luYWxWYWw+DQogICAgPExhc3ROdW1WYWwgLz4NCiAgICA8UmF3TGlua1ZhbD4tMSwzMTYsODQ3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43LDA1MjwvSW5mbG93VmFsPg0KICAgIDxEaXNwVmFsPjcsMDUyIDwvRGlzcFZhbD4NCiAgICA8TGFzdFVwZFRpbWU+MjAyMy8wMi8wMSAxNDozNzo1NjwvTGFzdFVwZFRpbWU+DQogICAgPFdvcmtzaGVldE5NPlBM44CQSUZSU+OAkTwvV29ya3NoZWV0Tk0+DQogICAgPExpbmtDZWxsQWRkcmVzc0ExPlA1ODwvTGlua0NlbGxBZGRyZXNzQTE+DQogICAgPExpbmtDZWxsQWRkcmVzc1IxQzE+UjU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0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Q8L0l0ZW1JZD4NCiAgICA8RGlzcEl0ZW1JZD45Nzk2NTAwPC9EaXNwSXRlbUlkPg0KICAgIDxDb2xJZD5SMTA0MDAwMDAjPC9Db2xJZD4NCiAgICA8VGVtQXhpc1R5cD4xMDAwMDA8L1RlbUF4aXNUeXA+DQogICAgPE1lbnVObT7pgKPntZDljIXmi6zliKnnm4roqIjnrpfmm7g8L01lbnVObT4NCiAgICA8SXRlbU5tPuaMgeWIhuazleOBq+mWouOBmeOCi+OBneOBruS7luWMheaLrOWIqeebiu+8iOODquOCteOCpOOCr+ODq+WPr++8ieioiDwvSXRlbU5tPg0KICAgIDxDb2xObT7mjK/mm7/lvozph5HpoY08L0NvbE5tPg0KICAgIDxPcmlnaW5hbFZhbD43LDA1MiwxMTcsMDAwPC9PcmlnaW5hbFZhbD4NCiAgICA8TGFzdE51bVZhbCAvPg0KICAgIDxSYXdMaW5rVmFsPjcsMDUyLDExNy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9" Error="">PD94bWwgdmVyc2lvbj0iMS4wIiBlbmNvZGluZz0idXRmLTgiPz4NCjxMaW5rSW5mb0V4Y2VsIHhtbG5zOnhzaT0iaHR0cDovL3d3dy53My5vcmcvMjAwMS9YTUxTY2hlbWEtaW5zdGFuY2UiIHhtbG5zOnhzZD0iaHR0cDovL3d3dy53My5vcmcvMjAwMS9YTUxTY2hlbWEiPg0KICA8TGlua0luZm9Db3JlPg0KICAgIDxMaW5rSWQ+MjM5PC9MaW5rSWQ+DQogICAgPEluZmxvd1ZhbD4yOCwxNzA8L0luZmxvd1ZhbD4NCiAgICA8RGlzcFZhbD4yOCwxNzAgPC9EaXNwVmFsPg0KICAgIDxMYXN0VXBkVGltZT4yMDIzLzAyLzAxIDE0OjM3OjU2PC9MYXN0VXBkVGltZT4NCiAgICA8V29ya3NoZWV0Tk0+UEz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MT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ExMDAwMDAwIzwvSXRlbUlkPg0KICAgIDxEaXNwSXRlbUlkPkExMTAwMDAwMDA8L0Rpc3BJdGVtSWQ+DQogICAgPENvbElkPlIxMDQwMDAwMCM8L0NvbElkPg0KICAgIDxUZW1BeGlzVHlwPjEwMDAwMDwvVGVtQXhpc1R5cD4NCiAgICA8TWVudU5tPumAo+e1kOWMheaLrOWIqeebiuioiOeul+abuDwvTWVudU5tPg0KICAgIDxJdGVtTm0+44Gd44Gu5LuW44Gu5YyF5ous5Yip55uKPC9JdGVtTm0+DQogICAgPENvbE5tPuaMr+abv+W+jOmHkemhjTwvQ29sTm0+DQogICAgPE9yaWdpbmFsVmFsPjI4LDE3MCw1MzEsMDAwPC9PcmlnaW5hbFZhbD4NCiAgICA8TGFzdE51bVZhbCAvPg0KICAgIDxSYXdMaW5rVmFsPjI4LDE3MCw1MzE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0" Error="">PD94bWwgdmVyc2lvbj0iMS4wIiBlbmNvZGluZz0idXRmLTgiPz4NCjxMaW5rSW5mb0V4Y2VsIHhtbG5zOnhzaT0iaHR0cDovL3d3dy53My5vcmcvMjAwMS9YTUxTY2hlbWEtaW5zdGFuY2UiIHhtbG5zOnhzZD0iaHR0cDovL3d3dy53My5vcmcvMjAwMS9YTUxTY2hlbWEiPg0KICA8TGlua0luZm9Db3JlPg0KICAgIDxMaW5rSWQ+MjQwPC9MaW5rSWQ+DQogICAgPEluZmxvd1ZhbD45MywyNTg8L0luZmxvd1ZhbD4NCiAgICA8RGlzcFZhbD45MywyNTggPC9EaXNwVmFsPg0KICAgIDxMYXN0VXBkVGltZT4yMDIzLzAyLzAxIDE0OjM3OjU2PC9MYXN0VXBkVGltZT4NCiAgICA8V29ya3NoZWV0Tk0+UEzjgJBJRlJT44CRPC9Xb3Jrc2hlZXROTT4NCiAgICA8TGlua0NlbGxBZGRyZXNzQTE+UDYxPC9MaW5rQ2VsbEFkZHJlc3NBMT4NCiAgICA8TGlua0NlbGxBZGRyZXNzUjFDMT5SNj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FaMDAwMDAwIzwvSXRlbUlkPg0KICAgIDxEaXNwSXRlbUlkPkEx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1" Error="">PD94bWwgdmVyc2lvbj0iMS4wIiBlbmNvZGluZz0idXRmLTgiPz4NCjxMaW5rSW5mb0V4Y2VsIHhtbG5zOnhzaT0iaHR0cDovL3d3dy53My5vcmcvMjAwMS9YTUxTY2hlbWEtaW5zdGFuY2UiIHhtbG5zOnhzZD0iaHR0cDovL3d3dy53My5vcmcvMjAwMS9YTUxTY2hlbWEiPg0KICA8TGlua0luZm9Db3JlPg0KICAgIDxMaW5rSWQ+MjQxPC9MaW5rSWQ+DQogICAgPEluZmxvd1ZhbD44OCw5MTM8L0luZmxvd1ZhbD4NCiAgICA8RGlzcFZhbD44OCw5MTMgPC9EaXNwVmFsPg0KICAgIDxMYXN0VXBkVGltZT4yMDIzLzAyLzAxIDE0OjM3OjU2PC9MYXN0VXBkVGltZT4NCiAgICA8V29ya3NoZWV0Tk0+UEzjgJBJRlJT44CRPC9Xb3Jrc2hlZXROTT4NCiAgICA8TGlua0NlbGxBZGRyZXNzQTE+UDYzPC9MaW5rQ2VsbEFkZHJlc3NBMT4NCiAgICA8TGlua0NlbGxBZGRyZXNzUjFDMT5SN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DwvSXRlbUlkPg0KICAgIDxEaXNwSXRlbUlkPjk3OTU0MDA8L0Rpc3BJdGVtSWQ+DQogICAgPENvbElkPlIxMDQwMDAwMCM8L0NvbElkPg0KICAgIDxUZW1BeGlzVHlwPjEwMDAwMDwvVGVtQXhpc1R5cD4NCiAgICA8TWVudU5tPumAo+e1kOWMheaLrOWIqeebiuioiOeul+abuDwvTWVudU5tPg0KICAgIDxJdGVtTm0+6Kaq5Lya56S+5qCq5Li744Gr5L+C44KL5YyF5ous5Yip55uKPC9JdGVtTm0+DQogICAgPENvbE5tPuaMr+abv+W+jOmHkemhjTwvQ29sTm0+DQogICAgPE9yaWdpbmFsVmFsPjg4LDkxMyw1ODksMDAwPC9PcmlnaW5hbFZhbD4NCiAgICA8TGFzdE51bVZhbCAvPg0KICAgIDxSYXdMaW5rVmFsPjg4LDkxMyw1ODk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2" Error="">PD94bWwgdmVyc2lvbj0iMS4wIiBlbmNvZGluZz0idXRmLTgiPz4NCjxMaW5rSW5mb0V4Y2VsIHhtbG5zOnhzaT0iaHR0cDovL3d3dy53My5vcmcvMjAwMS9YTUxTY2hlbWEtaW5zdGFuY2UiIHhtbG5zOnhzZD0iaHR0cDovL3d3dy53My5vcmcvMjAwMS9YTUxTY2hlbWEiPg0KICA8TGlua0luZm9Db3JlPg0KICAgIDxMaW5rSWQ+MjQyPC9MaW5rSWQ+DQogICAgPEluZmxvd1ZhbD40LDM0NDwvSW5mbG93VmFsPg0KICAgIDxEaXNwVmFsPjQsMzQ0IDwvRGlzcFZhbD4NCiAgICA8TGFzdFVwZFRpbWU+MjAyMy8wMi8wMSAxNDozNzo1NjwvTGFzdFVwZFRpbWU+DQogICAgPFdvcmtzaGVldE5NPlBM44CQSUZSU+OAkT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x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E8L0l0ZW1JZD4NCiAgICA8RGlzcEl0ZW1JZD45Nzk1NjAwPC9EaXNwSXRlbUlkPg0KICAgIDxDb2xJZD5SMTA0MDAwMDAjPC9Db2xJZD4NCiAgICA8VGVtQXhpc1R5cD4xMDAwMDA8L1RlbUF4aXNUeXA+DQogICAgPE1lbnVObT7pgKPntZDljIXmi6zliKnnm4roqIjnrpfmm7g8L01lbnVObT4NCiAgICA8SXRlbU5tPuWwkeaVsOagquS4u+OBq+S/guOCi+WMheaLrOWIqeebijwvSXRlbU5tPg0KICAgIDxDb2xObT7mjK/mm7/lvozph5HpoY08L0NvbE5tPg0KICAgIDxPcmlnaW5hbFZhbD40LDM0NCw4OTQsMDAwPC9PcmlnaW5hbFZhbD4NCiAgICA8TGFzdE51bVZhbCAvPg0KICAgIDxSYXdMaW5rVmFsPjQsMzQ0LDg5NC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3" Error="">PD94bWwgdmVyc2lvbj0iMS4wIiBlbmNvZGluZz0idXRmLTgiPz4NCjxMaW5rSW5mb0V4Y2VsIHhtbG5zOnhzaT0iaHR0cDovL3d3dy53My5vcmcvMjAwMS9YTUxTY2hlbWEtaW5zdGFuY2UiIHhtbG5zOnhzZD0iaHR0cDovL3d3dy53My5vcmcvMjAwMS9YTUxTY2hlbWEiPg0KICA8TGlua0luZm9Db3JlPg0KICAgIDxMaW5rSWQ+MjQzPC9MaW5rSWQ+DQogICAgPEluZmxvd1ZhbD45MywyNTg8L0luZmxvd1ZhbD4NCiAgICA8RGlzcFZhbD45MywyNTggPC9EaXNwVmFsPg0KICAgIDxMYXN0VXBkVGltZT4yMDIzLzAyLzAxIDE0OjM3OjU2PC9MYXN0VXBkVGltZT4NCiAgICA8V29ya3NoZWV0Tk0+UEzjgJBJRlJT44CRPC9Xb3Jrc2hlZXROTT4NCiAgICA8TGlua0NlbGxBZGRyZXNzQTE+UDY1PC9MaW5rQ2VsbEFkZHJlc3NBMT4NCiAgICA8TGlua0NlbGxBZGRyZXNzUjFDMT5SN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y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JaMDAwMDAwIzwvSXRlbUlkPg0KICAgIDxEaXNwSXRlbUlkPkEy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tODA4PC9JbmZsb3dWYWw+DQogICAgPERpc3BWYWw+4payIDgwOCA8L0Rpc3BWYWw+DQogICAgPExhc3RVcGRUaW1lPjIwMjUvMDUvMDggMTg6NDc6NDg8L0xhc3RVcGRUaW1lPg0KICAgIDxXb3Jrc2hlZXROTT5QTOOAkElGUlPjgJE8L1dvcmtzaGVldE5NPg0KICAgIDxMaW5rQ2VsbEFkZHJlc3NBMT5OMjY8L0xpbmtDZWxsQWRkcmVzc0ExPg0KICAgIDxMaW5rQ2VsbEFkZHJlc3NSMUMxPlIyN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ODA4LDQ2MSwwMDA8L09yaWdpbmFsVmFsPg0KICAgIDxMYXN0TnVtVmFsPi04MDg8L0xhc3ROdW1WYWw+DQogICAgPFJhd0xpbmtWYWw+LTgw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MCw3NDg8L0luZmxvd1ZhbD4NCiAgICA8RGlzcFZhbD4xMCw3NDggPC9EaXNwVmFsPg0KICAgIDxMYXN0VXBkVGltZT4yMDIzLzAyLzAxIDE0OjM3OjU2PC9MYXN0VXBkVGltZT4NCiAgICA8V29ya3NoZWV0Tk0+UEz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Q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xMDAwPC9UZW1BeGlzVHlwPg0KICAgIDxNZW51Tm0+6YCj57WQ57SU5pCN55uK5Y+K44Gz44Gd44Gu5LuW44Gu5YyF5ous5Yip55uK6KiI566X5pu4PC9NZW51Tm0+DQogICAgPEl0ZW1ObT7ntJTmkI3nm4rjgavmjK/jgormm7/jgYjjgonjgozjgovjgZPjgajjga7jgarjgYQK6aCF55uu5ZCI6KiIPC9JdGVtTm0+DQogICAgPENvbE5tPuWJjeacn+mHkemhjTwvQ29sTm0+DQogICAgPE9yaWdpbmFsVmFsPjEwLDc0OCwzMTcsMDAwPC9PcmlnaW5hbFZhbD4NCiAgICA8TGFzdE51bVZhbD4xMCw3NDg8L0xhc3ROdW1WYWw+DQogICAgPFJhd0xpbmtWYWw+MTAsNzQ4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7ilrIgOCw1OTcgPC9EaXNwVmFsPg0KICAgIDxMYXN0VXBkVGltZT4yMDI1LzA1LzA4IDE4OjQ3OjQ4PC9MYXN0VXBkVGltZT4NCiAgICA8V29ya3NoZWV0Tk0+UEzjgJBJRlJT44CR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04LDU5Nyw1MjIsMDAwPC9PcmlnaW5hbFZhbD4NCiAgICA8TGFzdE51bVZhbD4tOCw1OTc8L0xhc3ROdW1WYWw+DQogICAgPFJhd0xpbmtWYWw+LTgsNTk3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xNyw0MjI8L0luZmxvd1ZhbD4NCiAgICA8RGlzcFZhbD4xNyw0MjIgPC9EaXNwVmFsPg0KICAgIDxMYXN0VXBkVGltZT4yMDIzLzAyLzAxIDE0OjM3OjU2PC9MYXN0VXBkVGltZT4NCiAgICA8V29ya3NoZWV0Tk0+UEz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k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xMDAwPC9UZW1BeGlzVHlwPg0KICAgIDxNZW51Tm0+6YCj57WQ57SU5pCN55uK5Y+K44Gz44Gd44Gu5LuW44Gu5YyF5ous5Yip55uK6KiI566X5pu4PC9NZW51Tm0+DQogICAgPEl0ZW1ObT7ntJTmkI3nm4rjgavjgZ3jga7lvozjgavmjK/jgormm7/jgYjjgonjgozjgosK5Y+v6IO95oCn44Gu44GC44KL6aCF55uu5ZCI6KiIPC9JdGVtTm0+DQogICAgPENvbE5tPuWJjeacn+mHkemhjTwvQ29sTm0+DQogICAgPE9yaWdpbmFsVmFsPjE3LDQyMiwyMTQsMDAwPC9PcmlnaW5hbFZhbD4NCiAgICA8TGFzdE51bVZhbD4xNyw0MjI8L0xhc3ROdW1WYWw+DQogICAgPFJhd0xpbmtWYWw+MTcsNDIy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1LzA1LzA4IDE4OjQ3OjQ4PC9MYXN0VXBkVGltZT4NCiAgICA8V29ya3NoZWV0Tk0+UEzjgJBJRlJT44CR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M4LDU3NSw5NjAsMDAwPC9PcmlnaW5hbFZhbD4NCiAgICA8TGFzdE51bVZhbD4zOCw1NzU8L0xhc3ROdW1WYWw+DQogICAgPFJhd0xpbmtWYWw+MzgsNTc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1" Error="">PD94bWwgdmVyc2lvbj0iMS4wIiBlbmNvZGluZz0idXRmLTgiPz4NCjxMaW5rSW5mb0V4Y2VsIHhtbG5zOnhzaT0iaHR0cDovL3d3dy53My5vcmcvMjAwMS9YTUxTY2hlbWEtaW5zdGFuY2UiIHhtbG5zOnhzZD0iaHR0cDovL3d3dy53My5vcmcvMjAwMS9YTUxTY2hlbWEiPg0KICA8TGlua0luZm9Db3JlPg0KICAgIDxMaW5rSWQ+NDgxPC9MaW5rSWQ+DQogICAgPEluZmxvd1ZhbD4xOSwyNjA8L0luZmxvd1ZhbD4NCiAgICA8RGlzcFZhbD4xOSwyNjAgPC9EaXNwVmFsPg0KICAgIDxMYXN0VXBkVGltZT4yMDI1LzA1LzA4IDE4OjQ3OjQ4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2" Error="">PD94bWwgdmVyc2lvbj0iMS4wIiBlbmNvZGluZz0idXRmLTgiPz4NCjxMaW5rSW5mb0V4Y2VsIHhtbG5zOnhzaT0iaHR0cDovL3d3dy53My5vcmcvMjAwMS9YTUxTY2hlbWEtaW5zdGFuY2UiIHhtbG5zOnhzZD0iaHR0cDovL3d3dy53My5vcmcvMjAwMS9YTUxTY2hlbWEiPg0KICA8TGlua0luZm9Db3JlPg0KICAgIDxMaW5rSWQ+MzgyPC9MaW5rSWQ+DQogICAgPEluZmxvd1ZhbD4yNCwzODE8L0luZmxvd1ZhbD4NCiAgICA8RGlzcFZhbD4yNCwzODEgPC9EaXNwVmFsPg0KICAgIDxMYXN0VXBkVGltZT4yMDI1LzA1LzA4IDE4OjQ3OjQ4PC9MYXN0VXBkVGltZT4NCiAgICA8V29ya3NoZWV0Tk0+Q0bjgJBJRlJT44CRIDwvV29ya3NoZWV0Tk0+DQogICAgPExpbmtDZWxsQWRkcmVzc0ExPk4zNTwvTGlua0NlbGxBZGRyZXNzQTE+DQogICAgPExpbmtDZWxsQWRkcmVzc1IxQzE+UjM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x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TAwMDwvVGVtQXhpc1R5cD4NCiAgICA8TWVudU5tPumAo+e1kENG6KiI566X5pu4PC9NZW51Tm0+DQogICAgPEl0ZW1ObT7mipXos4fjga7lo7LljbTjgavjgojjgovlj47lhaU8L0l0ZW1ObT4NCiAgICA8Q29sTm0+5YmN5pyf6YeR6aGNPC9Db2xObT4NCiAgICA8T3JpZ2luYWxWYWw+MjQsMzgxLDAzMSwwMDA8L09yaWdpbmFsVmFsPg0KICAgIDxMYXN0TnVtVmFsPjI0LDM4MTwvTGFzdE51bVZhbD4NCiAgICA8UmF3TGlua1ZhbD4yNCwzOD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TQ8L0luZmxvd1ZhbD4NCiAgICA8RGlzcFZhbD41NTQgPC9EaXNwVmFsPg0KICAgIDxMYXN0VXBkVGltZT4yMDI1LzA1LzA4IDE4OjQ3OjQ4PC9MYXN0VXBkVGltZT4NCiAgICA8V29ya3NoZWV0Tk0+U0VHTUVOVOOAkElGUlPjgJE8L1dvcmtzaGVldE5NPg0KICAgIDxMaW5rQ2VsbEFkZHJlc3NBMT5ENjwvTGlua0NlbGxBZGRyZXNzQTE+DQogICAgPExpbmtDZWxsQWRkcmVzc1IxQzE+UjZ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y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yPC9Db2xJZD4NCiAgICA8VGVtQXhpc1R5cD4xMDAwMDA8L1RlbUF4aXNUeXA+DQogICAgPE1lbnVObT7jgrvjgrDjg6Hjg7Pjg4jmg4XloLE8L01lbnVObT4NCiAgICA8SXRlbU5tPuWjsuS4iue3j+WIqeebijwvSXRlbU5tPg0KICAgIDxDb2xObT7lvZPmnJ/oh6rli5Xou4o8L0NvbE5tPg0KICAgIDxPcmlnaW5hbFZhbD41NSw0MzAsMTE0LDAwMDwvT3JpZ2luYWxWYWw+DQogICAgPExhc3ROdW1WYWw+NTUsNDMwPC9MYXN0TnVtVmFsPg0KICAgIDxSYXdMaW5rVmFsPjU1LDQz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MDwvSW5mbG93VmFsPg0KICAgIDxEaXNwVmFsPjYwIDwvRGlzcFZhbD4NCiAgICA8TGFzdFVwZFRpbWU+MjAyNS8wNS8wOCAxODo0Nzo0ODwvTGFzdFVwZFRpbWU+DQogICAgPFdvcmtzaGVldE5NPlNFR01FTlTjgJBJRlJT44CRPC9Xb3Jrc2hlZXROTT4NCiAgICA8TGlua0NlbGxBZGRyZXNzQTE+RzY8L0xpbmtDZWxsQWRkcmVzc0ExPg0KICAgIDxMaW5rQ2VsbEFkZHJlc3NSMUMxPlI2Qz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I8L0NvbElkPg0KICAgIDxUZW1BeGlzVHlwPjEwMDAwMDwvVGVtQXhpc1R5cD4NCiAgICA8TWVudU5tPuOCu+OCsOODoeODs+ODiOaDheWgsTwvTWVudU5tPg0KICAgIDxJdGVtTm0+44K744Kw44Oh44Oz44OI5Yip55uKPC9JdGVtTm0+DQogICAgPENvbE5tPuW9k+acn+iHquWLlei7ijwvQ29sTm0+DQogICAgPE9yaWdpbmFsVmFsPjYsMDE2LDg4NCwwMDA8L09yaWdpbmFsVmFsPg0KICAgIDxMYXN0TnVtVmFsPjYsMDE2PC9MYXN0TnVtVmFsPg0KICAgIDxSYXdMaW5rVmFsPjYsMDE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LDgyNzwvSW5mbG93VmFsPg0KICAgIDxEaXNwVmFsPjEsODI3IDwvRGlzcFZhbD4NCiAgICA8TGFzdFVwZFRpbWU+MjAyNS8wNS8wOCAxODo0Nzo0ODwvTGFzdFVwZFRpbWU+DQogICAgPFdvcmtzaGVldE5NPlNFR01FTlTjgJBJRlJT44CRPC9Xb3Jrc2hlZXROTT4NCiAgICA8TGlua0NlbGxBZGRyZXNzQTE+SjY8L0xpbmtDZWxsQWRkcmVzc0ExPg0KICAgIDxMaW5rQ2VsbEFkZHJlc3NSMUMxPlI2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E4Miw2OTEsODYyLDAwMDwvT3JpZ2luYWxWYWw+DQogICAgPExhc3ROdW1WYWw+MTgyLDY5MTwvTGFzdE51bVZhbD4NCiAgICA8UmF3TGlua1ZhbD4xODIsNjk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xOTA8L0luZmxvd1ZhbD4NCiAgICA8RGlzcFZhbD4xOTAgPC9EaXNwVmFsPg0KICAgIDxMYXN0VXBkVGltZT4yMDI1LzA1LzA4IDE4OjQ3OjQ4PC9MYXN0VXBkVGltZT4NCiAgICA8V29ya3NoZWV0Tk0+U0VHTUVOVOOAkElGUlPjgJE8L1dvcmtzaGVldE5NPg0KICAgIDxMaW5rQ2VsbEFkZHJlc3NBMT5ENzwvTGlua0NlbGxBZGRyZXNzQTE+DQogICAgPExpbmtDZWxsQWRkcmVzc1IxQzE+Ujd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z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zPC9Db2xJZD4NCiAgICA8VGVtQXhpc1R5cD4xMDAwMDA8L1RlbUF4aXNUeXA+DQogICAgPE1lbnVObT7jgrvjgrDjg6Hjg7Pjg4jmg4XloLE8L01lbnVObT4NCiAgICA8SXRlbU5tPuWjsuS4iue3j+WIqeebijwvSXRlbU5tPg0KICAgIDxDb2xObT7lvZPmnJ/oiKrnqbrnlKPmpa3jg7vkuqTpgJrjg5fjg63jgrjjgqfjgq/jg4g8L0NvbE5tPg0KICAgIDxPcmlnaW5hbFZhbD4xOCw5NzYsMTY2LDAwMDwvT3JpZ2luYWxWYWw+DQogICAgPExhc3ROdW1WYWw+MTgsOTc2PC9MYXN0TnVtVmFsPg0KICAgIDxSYXdMaW5rVmFsPjE4LDk3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43MDwvSW5mbG93VmFsPg0KICAgIDxEaXNwVmFsPjcwIDwvRGlzcFZhbD4NCiAgICA8TGFzdFVwZFRpbWU+MjAyNS8wNS8wOCAxODo0Nzo0ODwvTGFzdFVwZFRpbWU+DQogICAgPFdvcmtzaGVldE5NPlNFR01FTlTjgJBJRlJT44CRPC9Xb3Jrc2hlZXROTT4NCiAgICA8TGlua0NlbGxBZGRyZXNzQTE+Rzc8L0xpbmtDZWxsQWRkcmVzc0ExPg0KICAgIDxMaW5rQ2VsbEFkZHJlc3NSMUMxPlI3Qz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M8L0NvbElkPg0KICAgIDxUZW1BeGlzVHlwPjEwMDAwMDwvVGVtQXhpc1R5cD4NCiAgICA8TWVudU5tPuOCu+OCsOODoeODs+ODiOaDheWgsTwvTWVudU5tPg0KICAgIDxJdGVtTm0+44K744Kw44Oh44Oz44OI5Yip55uKPC9JdGVtTm0+DQogICAgPENvbE5tPuW9k+acn+iIquepuueUo+alreODu+S6pOmAmuODl+ODreOCuOOCp+OCr+ODiDwvQ29sTm0+DQogICAgPE9yaWdpbmFsVmFsPjYsOTYwLDY3MywwMDA8L09yaWdpbmFsVmFsPg0KICAgIDxMYXN0TnVtVmFsPjYsOTYwPC9MYXN0TnVtVmFsPg0KICAgIDxSYXdMaW5rVmFsPjYsOTYw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LDAxNDwvSW5mbG93VmFsPg0KICAgIDxEaXNwVmFsPjIsMDE0IDwvRGlzcFZhbD4NCiAgICA8TGFzdFVwZFRpbWU+MjAyNS8wNS8wOCAxODo0Nzo0ODwvTGFzdFVwZFRpbWU+DQogICAgPFdvcmtzaGVldE5NPlNFR01FTlTjgJBJRlJT44CRPC9Xb3Jrc2hlZXROTT4NCiAgICA8TGlua0NlbGxBZGRyZXNzQTE+Sjc8L0xpbmtDZWxsQWRkcmVzc0ExPg0KICAgIDxMaW5rQ2VsbEFkZHJlc3NSMUMxPlI3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wMSwzNTQsMTc2LDAwMDwvT3JpZ2luYWxWYWw+DQogICAgPExhc3ROdW1WYWw+MjAxLDM1NDwvTGFzdE51bVZhbD4NCiAgICA8UmF3TGlua1ZhbD4yMDEsMz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ODI8L0luZmxvd1ZhbD4NCiAgICA8RGlzcFZhbD4yODIgPC9EaXNwVmFsPg0KICAgIDxMYXN0VXBkVGltZT4yMDI1LzA1LzA4IDE4OjQ3OjQ4PC9MYXN0VXBkVGltZT4NCiAgICA8V29ya3NoZWV0Tk0+U0VHTUVOVOOAkElGUlPjgJE8L1dvcmtzaGVldE5NPg0KICAgIDxMaW5rQ2VsbEFkZHJlc3NBMT5EODwvTGlua0NlbGxBZGRyZXNzQTE+DQogICAgPExpbmtDZWxsQWRkcmVzc1IxQzE+Ujh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1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1PC9Db2xJZD4NCiAgICA8VGVtQXhpc1R5cD4xMDAwMDA8L1RlbUF4aXNUeXA+DQogICAgPE1lbnVObT7jgrvjgrDjg6Hjg7Pjg4jmg4XloLE8L01lbnVObT4NCiAgICA8SXRlbU5tPuWjsuS4iue3j+WIqeebijwvSXRlbU5tPg0KICAgIDxDb2xObT7lvZPmnJ/jgqTjg7Pjg5Xjg6njg7vjg5jjg6vjgrnjgrHjgqI8L0NvbE5tPg0KICAgIDxPcmlnaW5hbFZhbD4yOCwyNDMsMjE5LDAwMDwvT3JpZ2luYWxWYWw+DQogICAgPExhc3ROdW1WYWw+MjgsMjQzPC9MYXN0TnVtVmFsPg0KICAgIDxSYXdMaW5rVmFsPjI4LDI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NjwvSW5mbG93VmFsPg0KICAgIDxEaXNwVmFsPjc2IDwvRGlzcFZhbD4NCiAgICA8TGFzdFVwZFRpbWU+MjAyNS8wNS8wOCAxODo0Nzo0ODwvTGFzdFVwZFRpbWU+DQogICAgPFdvcmtzaGVldE5NPlNFR01FTlTjgJBJRlJT44CRPC9Xb3Jrc2hlZXROTT4NCiAgICA8TGlua0NlbGxBZGRyZXNzQTE+Rzg8L0xpbmtDZWxsQWRkcmVzc0ExPg0KICAgIDxMaW5rQ2VsbEFkZHJlc3NSMUMxPlI4Qzc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csNjQ0LDU3OCwwMDA8L09yaWdpbmFsVmFsPg0KICAgIDxMYXN0TnVtVmFsPjcsNjQ0PC9MYXN0TnVtVmFsPg0KICAgIDxSYXdMaW5rVmFsPjcsNjQ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zQ8L0luZmxvd1ZhbD4NCiAgICA8RGlzcFZhbD44MzQgPC9EaXNwVmFsPg0KICAgIDxMYXN0VXBkVGltZT4yMDI1LzA1LzA4IDE4OjQ3OjQ4PC9MYXN0VXBkVGltZT4NCiAgICA8V29ya3NoZWV0Tk0+U0VHTUVOVOOAkElGUlPjgJE8L1dvcmtzaGVldE5NPg0KICAgIDxMaW5rQ2VsbEFkZHJlc3NBMT5EOTwvTGlua0NlbGxBZGRyZXNzQTE+DQogICAgPExpbmtDZWxsQWRkcmVzc1IxQzE+Ujl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2PC9Db2xJZD4NCiAgICA8VGVtQXhpc1R5cD4xMDAwMDA8L1RlbUF4aXNUeXA+DQogICAgPE1lbnVObT7jgrvjgrDjg6Hjg7Pjg4jmg4XloLE8L01lbnVObT4NCiAgICA8SXRlbU5tPuWjsuS4iue3j+WIqeebijwvSXRlbU5tPg0KICAgIDxDb2xObT7lvZPmnJ/ph5HlsZ7jg7vos4fmupDjg7vjg6rjgrXjgqTjgq/jg6s8L0NvbE5tPg0KICAgIDxPcmlnaW5hbFZhbD44MywzNTAsNjcxLDAwMDwvT3JpZ2luYWxWYWw+DQogICAgPExhc3ROdW1WYWw+ODMsMzUwPC9MYXN0TnVtVmFsPg0KICAgIDxSYXdMaW5rVmFsPjgzLDM1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jc8L0luZmxvd1ZhbD4NCiAgICA8RGlzcFZhbD42MjcgPC9EaXNwVmFsPg0KICAgIDxMYXN0VXBkVGltZT4yMDI1LzA1LzA4IDE4OjQ3OjQ4PC9MYXN0VXBkVGltZT4NCiAgICA8V29ya3NoZWV0Tk0+U0VHTUVOVOOAkElGUlPjgJE8L1dvcmtzaGVldE5NPg0KICAgIDxMaW5rQ2VsbEFkZHJlc3NBMT5HOTwvTGlua0NlbGxBZGRyZXNzQTE+DQogICAgPExpbmtDZWxsQWRkcmVzc1IxQzE+Ujl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2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jwvQ29sSWQ+DQogICAgPFRlbUF4aXNUeXA+MTAwMDAwPC9UZW1BeGlzVHlwPg0KICAgIDxNZW51Tm0+44K744Kw44Oh44Oz44OI5oOF5aCxPC9NZW51Tm0+DQogICAgPEl0ZW1ObT7jgrvjgrDjg6Hjg7Pjg4jliKnnm4o8L0l0ZW1ObT4NCiAgICA8Q29sTm0+5b2T5pyf6YeR5bGe44O76LOH5rqQ44O744Oq44K144Kk44Kv44OrPC9Db2xObT4NCiAgICA8T3JpZ2luYWxWYWw+NjIsNzA0LDk2MCwwMDA8L09yaWdpbmFsVmFsPg0KICAgIDxMYXN0TnVtVmFsPjYyLDcwNDwvTGFzdE51bVZhbD4NCiAgICA8UmF3TGlua1ZhbD42Miw3MDQ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LDMxOTwvSW5mbG93VmFsPg0KICAgIDxEaXNwVmFsPjUsMzE5IDwvRGlzcFZhbD4NCiAgICA8TGFzdFVwZFRpbWU+MjAyNS8wNS8wOCAxODo0Nzo0ODwvTGFzdFVwZFRpbWU+DQogICAgPFdvcmtzaGVldE5NPlNFR01FTlTjgJBJRlJT44CRPC9Xb3Jrc2hlZXROTT4NCiAgICA8TGlua0NlbGxBZGRyZXNzQTE+Sjk8L0xpbmtDZWxsQWRkcmVzc0ExPg0KICAgIDxMaW5rQ2VsbEFkZHJlc3NSMUMxPlI5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Y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Sw4NzQsNjM2LDAwMDwvT3JpZ2luYWxWYWw+DQogICAgPExhc3ROdW1WYWw+NTMxLDg3NDwvTGFzdE51bVZhbD4NCiAgICA8UmF3TGlua1ZhbD41MzEsODc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jU8L0luZmxvd1ZhbD4NCiAgICA8RGlzcFZhbD42MjUgPC9EaXNwVmFsPg0KICAgIDxMYXN0VXBkVGltZT4yMDI1LzA1LzA4IDE4OjQ3OjQ4PC9MYXN0VXBkVGltZT4NCiAgICA8V29ya3NoZWV0Tk0+U0VHTUVOVOOAkElGUlPjgJE8L1dvcmtzaGVldE5NPg0KICAgIDxMaW5rQ2VsbEFkZHJlc3NBMT5EMTA8L0xpbmtDZWxsQWRkcmVzc0ExPg0KICAgIDxMaW5rQ2VsbEFkZHJlc3NSMUMxPlIxME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c8L0NvbElkPg0KICAgIDxUZW1BeGlzVHlwPjEwMDAwMDwvVGVtQXhpc1R5cD4NCiAgICA8TWVudU5tPuOCu+OCsOODoeODs+ODiOaDheWgsTwvTWVudU5tPg0KICAgIDxJdGVtTm0+5aOy5LiK57eP5Yip55uKPC9JdGVtTm0+DQogICAgPENvbE5tPuW9k+acn+WMluWtpjwvQ29sTm0+DQogICAgPE9yaWdpbmFsVmFsPjYyLDUxOCwzNzMsMDAwPC9PcmlnaW5hbFZhbD4NCiAgICA8TGFzdE51bVZhbD42Miw1MTg8L0xhc3ROdW1WYWw+DQogICAgPFJhd0xpbmtWYWw+NjIsNTE4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DY8L0luZmxvd1ZhbD4NCiAgICA8RGlzcFZhbD4xODYgPC9EaXNwVmFsPg0KICAgIDxMYXN0VXBkVGltZT4yMDI1LzA1LzA4IDE4OjQ3OjQ4PC9MYXN0VXBkVGltZT4NCiAgICA8V29ya3NoZWV0Tk0+U0VHTUVOVOOAkElGUlPjgJE8L1dvcmtzaGVldE5NPg0KICAgIDxMaW5rQ2VsbEFkZHJlc3NBMT5HMTA8L0xpbmtDZWxsQWRkcmVzc0ExPg0KICAgIDxMaW5rQ2VsbEFkZHJlc3NSMUMxPlIxMEM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c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3PC9Db2xJZD4NCiAgICA8VGVtQXhpc1R5cD4xMDAwMDA8L1RlbUF4aXNUeXA+DQogICAgPE1lbnVObT7jgrvjgrDjg6Hjg7Pjg4jmg4XloLE8L01lbnVObT4NCiAgICA8SXRlbU5tPuOCu+OCsOODoeODs+ODiOWIqeebijwvSXRlbU5tPg0KICAgIDxDb2xObT7lvZPmnJ/ljJblraY8L0NvbE5tPg0KICAgIDxPcmlnaW5hbFZhbD4xOCw2MTAsMjU2LDAwMDwvT3JpZ2luYWxWYWw+DQogICAgPExhc3ROdW1WYWw+MTgsNjEwPC9MYXN0TnVtVmFsPg0KICAgIDxSYXdMaW5rVmFsPjE4LDYx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LDIyMjwvSW5mbG93VmFsPg0KICAgIDxEaXNwVmFsPjMsMjIyIDwvRGlzcFZhbD4NCiAgICA8TGFzdFVwZFRpbWU+MjAyNS8wNS8wOCAxODo0Nzo0ODwvTGFzdFVwZFRpbWU+DQogICAgPFdvcmtzaGVldE5NPlNFR01FTlTjgJBJRlJT44CRPC9Xb3Jrc2hlZXROTT4NCiAgICA8TGlua0NlbGxBZGRyZXNzQTE+SjEwPC9MaW5rQ2VsbEFkZHJlc3NBMT4NCiAgICA8TGlua0NlbGxBZGRyZXNzUjFDMT5SMTB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N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yLDE4OSw1MzEsMDAwPC9PcmlnaW5hbFZhbD4NCiAgICA8TGFzdE51bVZhbD4zMjIsMTg5PC9MYXN0TnVtVmFsPg0KICAgIDxSYXdMaW5rVmFsPjMyMiwxODk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TQ8L0luZmxvd1ZhbD4NCiAgICA8RGlzcFZhbD4yOTQgPC9EaXNwVmFsPg0KICAgIDxMYXN0VXBkVGltZT4yMDI1LzA1LzA4IDE4OjQ3OjQ4PC9MYXN0VXBkVGltZT4NCiAgICA8V29ya3NoZWV0Tk0+U0VHTUVOVOOAkElGUlPjgJE8L1dvcmtzaGVldE5NPg0KICAgIDxMaW5rQ2VsbEFkZHJlc3NBMT5EMTE8L0xpbmtDZWxsQWRkcmVzc0ExPg0KICAgIDxMaW5rQ2VsbEFkZHJlc3NSMUMxPlIxMU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g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g8L0NvbElkPg0KICAgIDxUZW1BeGlzVHlwPjEwMDAwMDwvVGVtQXhpc1R5cD4NCiAgICA8TWVudU5tPuOCu+OCsOODoeODs+ODiOaDheWgsTwvTWVudU5tPg0KICAgIDxJdGVtTm0+5aOy5LiK57eP5Yip55uKPC9JdGVtTm0+DQogICAgPENvbE5tPuW9k+acn+eUn+a0u+eUo+alreODu+OCouOCsOODquODk+OCuOODjeOCuTwvQ29sTm0+DQogICAgPE9yaWdpbmFsVmFsPjI5LDM5NSwzOTIsMDAwPC9PcmlnaW5hbFZhbD4NCiAgICA8TGFzdE51bVZhbD4yOSwzOTU8L0xhc3ROdW1WYWw+DQogICAgPFJhd0xpbmtWYWw+MjksMzk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MzwvSW5mbG93VmFsPg0KICAgIDxEaXNwVmFsPjYzIDwvRGlzcFZhbD4NCiAgICA8TGFzdFVwZFRpbWU+MjAyNS8wNS8wOCAxODo0Nzo0ODwvTGFzdFVwZFRpbWU+DQogICAgPFdvcmtzaGVldE5NPlNFR01FTlTjgJBJRlJT44CRPC9Xb3Jrc2hlZXROTT4NCiAgICA8TGlua0NlbGxBZGRyZXNzQTE+RzExPC9MaW5rQ2VsbEFkZHJlc3NBMT4NCiAgICA8TGlua0NlbGxBZGRyZXNzUjFDMT5SMTF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DwvQ29sSWQ+DQogICAgPFRlbUF4aXNUeXA+MTAwMDAwPC9UZW1BeGlzVHlwPg0KICAgIDxNZW51Tm0+44K744Kw44Oh44Oz44OI5oOF5aCxPC9NZW51Tm0+DQogICAgPEl0ZW1ObT7jgrvjgrDjg6Hjg7Pjg4jliKnnm4o8L0l0ZW1ObT4NCiAgICA8Q29sTm0+5b2T5pyf55Sf5rS755Sj5qWt44O744Ki44Kw44Oq44OT44K444ON44K5PC9Db2xObT4NCiAgICA8T3JpZ2luYWxWYWw+NiwyOTQsODEyLDAwMDwvT3JpZ2luYWxWYWw+DQogICAgPExhc3ROdW1WYWw+NiwyOTQ8L0xhc3ROdW1WYWw+DQogICAgPFJhd0xpbmtWYWw+NiwyOTQ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LDM4OTwvSW5mbG93VmFsPg0KICAgIDxEaXNwVmFsPjIsMzg5IDwvRGlzcFZhbD4NCiAgICA8TGFzdFVwZFRpbWU+MjAyNS8wNS8wOCAxODo0Nzo0ODwvTGFzdFVwZFRpbWU+DQogICAgPFdvcmtzaGVldE5NPlNFR01FTlTjgJBJRlJT44CRPC9Xb3Jrc2hlZXROTT4NCiAgICA8TGlua0NlbGxBZGRyZXNzQTE+SjExPC9MaW5rQ2VsbEFkZHJlc3NBMT4NCiAgICA8TGlua0NlbGxBZGRyZXNzUjFDMT5SMTF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M4LDkwNywyNTcsMDAwPC9PcmlnaW5hbFZhbD4NCiAgICA8TGFzdE51bVZhbD4yMzgsOTA3PC9MYXN0TnVtVmFsPg0KICAgIDxSYXdMaW5rVmFsPjIzOCw5MD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NTE8L0luZmxvd1ZhbD4NCiAgICA8RGlzcFZhbD40NTEgPC9EaXNwVmFsPg0KICAgIDxMYXN0VXBkVGltZT4yMDI1LzA1LzA4IDE4OjQ3OjQ4PC9MYXN0VXBkVGltZT4NCiAgICA8V29ya3NoZWV0Tk0+U0VHTUVOVOOAkElGUlPjgJE8L1dvcmtzaGVldE5NPg0KICAgIDxMaW5rQ2VsbEFkZHJlc3NBMT5EMTI8L0xpbmtDZWxsQWRkcmVzc0ExPg0KICAgIDxMaW5rQ2VsbEFkZHJlc3NSMUMxPlIxMk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UzMDEwMDEwMDk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k8L0NvbElkPg0KICAgIDxUZW1BeGlzVHlwPjEwMDAwMDwvVGVtQXhpc1R5cD4NCiAgICA8TWVudU5tPuOCu+OCsOODoeODs+ODiOaDheWgsTwvTWVudU5tPg0KICAgIDxJdGVtTm0+5aOy5LiK57eP5Yip55uKPC9JdGVtTm0+DQogICAgPENvbE5tPuW9k+acn+ODquODhuODvOODq+ODu+OCs+ODs+OCt+ODpeODvOODnuODvOOCteODvOODk+OCuTwvQ29sTm0+DQogICAgPE9yaWdpbmFsVmFsPjQ1LDA3NiwxNjMsMDAwPC9PcmlnaW5hbFZhbD4NCiAgICA8TGFzdE51bVZhbD40NSwwNzY8L0xhc3ROdW1WYWw+DQogICAgPFJhd0xpbmtWYWw+NDUsMDc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42ODwvSW5mbG93VmFsPg0KICAgIDxEaXNwVmFsPjY4IDwvRGlzcFZhbD4NCiAgICA8TGFzdFVwZFRpbWU+MjAyNS8wNS8wOCAxODo0Nzo0ODwvTGFzdFVwZFRpbWU+DQogICAgPFdvcmtzaGVldE5NPlNFR01FTlTjgJBJRlJT44CRPC9Xb3Jrc2hlZXROTT4NCiAgICA8TGlua0NlbGxBZGRyZXNzQTE+RzEyPC9MaW5rQ2VsbEFkZHJlc3NBMT4NCiAgICA8TGlua0NlbGxBZGRyZXNzUjFDMT5SMTJ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Niw4MzEsNjY1LDAwMDwvT3JpZ2luYWxWYWw+DQogICAgPExhc3ROdW1WYWw+Niw4MzE8L0xhc3ROdW1WYWw+DQogICAgPFJhd0xpbmtWYWw+Niw4MzE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LDE5OTwvSW5mbG93VmFsPg0KICAgIDxEaXNwVmFsPjQsMTk5IDwvRGlzcFZhbD4NCiAgICA8TGFzdFVwZFRpbWU+MjAyNS8wNS8wOCAxODo0Nzo0ODwvTGFzdFVwZFRpbWU+DQogICAgPFdvcmtzaGVldE5NPlNFR01FTlTjgJBJRlJT44CRPC9Xb3Jrc2hlZXROTT4NCiAgICA8TGlua0NlbGxBZGRyZXNzQTE+SjEyPC9MaW5rQ2VsbEFkZHJlc3NBMT4NCiAgICA8TGlua0NlbGxBZGRyZXNzUjFDMT5SMTJ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DE5LDkxNywyMjcsMDAwPC9PcmlnaW5hbFZhbD4NCiAgICA8TGFzdE51bVZhbD40MTksOTE3PC9MYXN0TnVtVmFsPg0KICAgIDxSYXdMaW5rVmFsPjQxOSw5MT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Dk8L0luZmxvd1ZhbD4NCiAgICA8RGlzcFZhbD4xNDkgPC9EaXNwVmFsPg0KICAgIDxMYXN0VXBkVGltZT4yMDI1LzA1LzA4IDE4OjQ3OjQ4PC9MYXN0VXBkVGltZT4NCiAgICA8V29ya3NoZWV0Tk0+U0VHTUVOVOOAkElGUlPjgJE8L1dvcmtzaGVldE5NPg0KICAgIDxMaW5rQ2VsbEFkZHJlc3NBMT5EMTM8L0xpbmtDZWxsQWRkcmVzc0ExPg0KICAgIDxMaW5rQ2VsbEFkZHJlc3NSMUMxPlIxM0M0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UxL1IzMDEwMT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TAwMCM8L0NvbElkPg0KICAgIDxUZW1BeGlzVHlwPjEwMDAwMDwvVGVtQXhpc1R5cD4NCiAgICA8TWVudU5tPuOCu+OCsOODoeODs+ODiOaDheWgsTwvTWVudU5tPg0KICAgIDxJdGVtTm0+5aOy5LiK57eP5Yip55uKPC9JdGVtTm0+DQogICAgPENvbE5tPuW9k+acn+OBneOBruS7ljwvQ29sTm0+DQogICAgPE9yaWdpbmFsVmFsPjE0LDg2NiwwMTEsMDAwPC9PcmlnaW5hbFZhbD4NCiAgICA8TGFzdE51bVZhbD4xNCw4NjY8L0xhc3ROdW1WYWw+DQogICAgPFJhd0xpbmtWYWw+MTQsODY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NTwvSW5mbG93VmFsPg0KICAgIDxEaXNwVmFsPjE1IDwvRGlzcFZhbD4NCiAgICA8TGFzdFVwZFRpbWU+MjAyNS8wNS8wOCAxODo0Nzo0ODwvTGFzdFVwZFRpbWU+DQogICAgPFdvcmtzaGVldE5NPlNFR01FTlTjgJBJRlJT44CRPC9Xb3Jrc2hlZXROTT4NCiAgICA8TGlua0NlbGxBZGRyZXNzQTE+RzEzPC9MaW5rQ2VsbEFkZHJlc3NBMT4NCiAgICA8TGlua0NlbGxBZGRyZXNzUjFDMT5SMTN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xMDAwIzwvQ29sSWQ+DQogICAgPFRlbUF4aXNUeXA+MTAwMDAwPC9UZW1BeGlzVHlwPg0KICAgIDxNZW51Tm0+44K744Kw44Oh44Oz44OI5oOF5aCxPC9NZW51Tm0+DQogICAgPEl0ZW1ObT7jgrvjgrDjg6Hjg7Pjg4jliKnnm4o8L0l0ZW1ObT4NCiAgICA8Q29sTm0+5b2T5pyf44Gd44Gu5LuWPC9Db2xObT4NCiAgICA8T3JpZ2luYWxWYWw+MSw1MjYsNTA4LDAwMDwvT3JpZ2luYWxWYWw+DQogICAgPExhc3ROdW1WYWw+MSw1MjY8L0xhc3ROdW1WYWw+DQogICAgPFJhd0xpbmtWYWw+MSw1MjY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yLDgyMzwvSW5mbG93VmFsPg0KICAgIDxEaXNwVmFsPjIsODIzIDwvRGlzcFZhbD4NCiAgICA8TGFzdFVwZFRpbWU+MjAyNS8wNS8wOCAxODo0Nzo0ODwvTGFzdFVwZFRpbWU+DQogICAgPFdvcmtzaGVldE5NPlNFR01FTlTjgJBJRlJT44CRPC9Xb3Jrc2hlZXROTT4NCiAgICA8TGlua0NlbGxBZGRyZXNzQTE+SjEzPC9MaW5rQ2VsbEFkZHJlc3NBMT4NCiAgICA8TGlua0NlbGxBZGRyZXNzUjFDMT5SMTNDMTA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jgyLDI2MCwzMzIsMDAwPC9PcmlnaW5hbFZhbD4NCiAgICA8TGFzdE51bVZhbD4yODIsMjYwPC9MYXN0TnVtVmFsPg0KICAgIDxSYXdMaW5rVmFsPjI4MiwyNj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UvMDUvMDggMTg6NDc6NDg8L0xhc3RVcGRUaW1lPg0KICAgIDxXb3Jrc2hlZXROTT5DRuOAkElGUlPjgJEgPC9Xb3Jrc2hlZXROTT4NCiAgICA8TGlua0NlbGxBZGRyZXNzQTE+TzM5PC9MaW5rQ2VsbEFkZHJlc3NBMT4NCiAgICA8TGlua0NlbGxBZGRyZXNzUjFDMT5SMz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UwMDAwMDAwMC8xLzEvMjQyL0sxMzIwM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NTAwMDAwMDAwPC9EdEtpbmRJZD4NCiAgICA8RG9jVHlwPjE8L0RvY1R5cD4NCiAgICA8RG9jVHlwTm0gLz4NCiAgICA8U3VtQWNUeXA+MTwvU3VtQWNUeXA+DQogICAgPFNoZWV0VHlwPjI0MjwvU2hlZXRUeXA+DQogICAgPFNoZWV0Tm0+6ZaL56S65pWw5YCk56K66KqNKOmWi+ekuuWNmOS9jTEpPC9TaGVldE5tPg0KICAgIDxJdGVtSWQ+SzEzMjAxMDAwIzwvSXRlbUlkPg0KICAgIDxEaXNwSXRlbUlkPksxMzIwMTAwMDA8L0Rpc3BJdGVtSWQ+DQogICAgPENvbElkPlIzMDEwMDAwMCM8L0NvbElkPg0KICAgIDxUZW1BeGlzVHlwPjEwMDAwMDwvVGVtQXhpc1R5cD4NCiAgICA8TWVudU5tPuOCreODo+ODg+OCt+ODpeODu+ODleODreODvOOBrueKtuazgTwvTWVudU5tPg0KICAgIDxJdGVtTm0+44OV44Oq44O844Kt44Oj44OD44K344Ol44O744OV44Ot44O8PC9JdGVtTm0+DQogICAgPENvbE5tPjIw5pyfPC9Db2xObT4NCiAgICA8T3JpZ2luYWxWYWw+MjAwLDc5NiwzNTQsMDAwPC9PcmlnaW5hbFZhbD4NCiAgICA8TGFzdE51bVZhbD4yMDAsNzk2PC9MYXN0TnVtVmFsPg0KICAgIDxSYXdMaW5rVmFsPjIwMCw3OTY8L1Jhd0xpbmtWYWw+DQogICAgPFZpZXdVbml0VHlwPjc8L1ZpZXdVbml0VHlwPg0KICAgIDxEZWNpbWFsUG9pbnQ+MDwvRGVjaW1hbFBvaW50Pg0KICAgIDxSb3VuZFR5cD4yPC9Sb3VuZFR5cD4NCiAgICA8TnVtVGV4dFR5cD4zPC9OdW1UZXh0VHlwPg0KICAgIDxDbGFzc1R5cD4zPC9DbGFzc1R5cD4NCiAgICA8RFRvdGFsWU1ESE1TPjIwMjMvMDQvMjcgMTk6MDQ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1LzA1LzA4IDE4OjQ3OjQ4PC9MYXN0VXBkVGltZT4NCiAgICA8V29ya3NoZWV0Tk0+UEzjgJBJRlJT44CR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0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c3MCwzNzcsMDAwPC9PcmlnaW5hbFZhbD4NCiAgICA8TGFzdE51bVZhbD4xMiw3NzA8L0xhc3ROdW1WYWw+DQogICAgPFJhd0xpbmtWYWw+MTIsNzc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41LDE2NTwvSW5mbG93VmFsPg0KICAgIDxEaXNwVmFsPjUsMTY1IDwvRGlzcFZhbD4NCiAgICA8TGFzdFVwZFRpbWU+MjAyNS8wNS8wOCAxODo0Nzo0ODwvTGFzdFVwZFRpbWU+DQogICAgPFdvcmtzaGVldE5NPlNFR01FTlTjgJBJRlJT44CRPC9Xb3Jrc2hlZXROTT4NCiAgICA8TGlua0NlbGxBZGRyZXNzQTE+Sjg8L0xpbmtDZWxsQWRkcmVzc0ExPg0KICAgIDxMaW5rQ2VsbEFkZHJlc3NSMUMxPlI4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UxNiw0NTQsMTk1LDAwMDwvT3JpZ2luYWxWYWw+DQogICAgPExhc3ROdW1WYWw+NTE2LDQ1NDwvTGFzdE51bVZhbD4NCiAgICA8UmF3TGlua1ZhbD41MTYsND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41MjMsNjkwPC9JbmZsb3dWYWw+DQogICAgPERpc3BWYWw+NTIzLDY5MCA8L0Rpc3BWYWw+DQogICAgPExhc3RVcGRUaW1lPjIwMjUvMDUvMDggMTg6NDc6NDg8L0xhc3RVcGRUaW1lPg0KICAgIDxXb3Jrc2hlZXROTT5QTCBRVFLjgJBJRlJT44CRPC9Xb3Jrc2hlZXROTT4NCiAgICA8TGlua0NlbGxBZGRyZXNzQTE+Rjc5PC9MaW5rQ2VsbEFkZHJlc3NBMT4NCiAgICA8TGlua0NlbGxBZGRyZXNzUjFDMT5SNz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zMCw4MjU8L0luZmxvd1ZhbD4NCiAgICA8RGlzcFZhbD4zMCw4MjUgPC9EaXNwVmFsPg0KICAgIDxMYXN0VXBkVGltZT4yMDI1LzA1LzA4IDE4OjQ3OjQ4PC9MYXN0VXBkVGltZT4NCiAgICA8V29ya3NoZWV0Tk0+UEwgUVRS44CQSUZSU+OAkTwvV29ya3NoZWV0Tk0+DQogICAgPExpbmtDZWxsQWRkcmVzc0ExPkY4MDwvTGlua0NlbGxBZGRyZXNzQTE+DQogICAgPExpbmtDZWxsQWRkcmVzc1IxQzE+Ujgw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41NTQsNTE2PC9JbmZsb3dWYWw+DQogICAgPERpc3BWYWw+NTU0LDUxNiA8L0Rpc3BWYWw+DQogICAgPExhc3RVcGRUaW1lPjIwMjUvMDUvMDggMTg6NDc6NDg8L0xhc3RVcGRUaW1lPg0KICAgIDxXb3Jrc2hlZXROTT5QTCBRVFLjgJBJRlJT44CRPC9Xb3Jrc2hlZXROTT4NCiAgICA8TGlua0NlbGxBZGRyZXNzQTE+RjgxPC9MaW5rQ2VsbEFkZHJlc3NBMT4NCiAgICA8TGlua0NlbGxBZGRyZXNzUjFDMT5SODF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DgwLDM2MzwvSW5mbG93VmFsPg0KICAgIDxEaXNwVmFsPuKWsiA0ODAsMzYzIDwvRGlzcFZhbD4NCiAgICA8TGFzdFVwZFRpbWU+MjAyNS8wNS8wOCAxODo0Nzo0ODwvTGFzdFVwZFRpbWU+DQogICAgPFdvcmtzaGVldE5NPlBMIFFUUuOAkElGUlPjgJE8L1dvcmtzaGVldE5NPg0KICAgIDxMaW5rQ2VsbEFkZHJlc3NBMT5GODI8L0xpbmtDZWxsQWRkcmVzc0ExPg0KICAgIDxMaW5rQ2VsbEFkZHJlc3NSMUMxPlI4M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43NCwxNTI8L0luZmxvd1ZhbD4NCiAgICA8RGlzcFZhbD43NCwxNTIgPC9EaXNwVmFsPg0KICAgIDxMYXN0VXBkVGltZT4yMDI1LzA1LzA4IDE4OjQ3OjQ4PC9MYXN0VXBkVGltZT4NCiAgICA8V29ya3NoZWV0Tk0+UEwgUVRS44CQSUZSU+OAkTwvV29ya3NoZWV0Tk0+DQogICAgPExpbmtDZWxsQWRkcmVzc0ExPkY4MzwvTGlua0NlbGxBZGRyZXNzQTE+DQogICAgPExpbmtDZWxsQWRkcmVzc1IxQzE+Ujg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tNjAsNzg5PC9JbmZsb3dWYWw+DQogICAgPERpc3BWYWw+4payIDYwLDc4OSA8L0Rpc3BWYWw+DQogICAgPExhc3RVcGRUaW1lPjIwMjUvMDUvMDggMTg6NDc6NDg8L0xhc3RVcGRUaW1lPg0KICAgIDxXb3Jrc2hlZXROTT5QTCBRVFLjgJBJRlJT44CRPC9Xb3Jrc2hlZXROTT4NCiAgICA8TGlua0NlbGxBZGRyZXNzQTE+Rjg0PC9MaW5rQ2VsbEFkZHJlc3NBMT4NCiAgICA8TGlua0NlbGxBZGRyZXNzUjFDMT5SODR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41LDU2MjwvSW5mbG93VmFsPg0KICAgIDxEaXNwVmFsPjUsNTYyIDwvRGlzcFZhbD4NCiAgICA8TGFzdFVwZFRpbWU+MjAyNS8wNS8wOCAxODo0Nzo0ODwvTGFzdFVwZFRpbWU+DQogICAgPFdvcmtzaGVldE5NPlBMIFFUUuOAkElGUlPjgJE8L1dvcmtzaGVldE5NPg0KICAgIDxMaW5rQ2VsbEFkZHJlc3NBMT5GODU8L0xpbmtDZWxsQWRkcmVzc0ExPg0KICAgIDxMaW5rQ2VsbEFkZHJlc3NSMUMxPlI4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3" Error="">PD94bWwgdmVyc2lvbj0iMS4wIiBlbmNvZGluZz0idXRmLTgiPz4NCjxMaW5rSW5mb0V4Y2VsIHhtbG5zOnhzaT0iaHR0cDovL3d3dy53My5vcmcvMjAwMS9YTUxTY2hlbWEtaW5zdGFuY2UiIHhtbG5zOnhzZD0iaHR0cDovL3d3dy53My5vcmcvMjAwMS9YTUxTY2hlbWEiPg0KICA8TGlua0luZm9Db3JlPg0KICAgIDxMaW5rSWQ+NDYzPC9MaW5rSWQ+DQogICAgPEluZmxvd1ZhbD4xLDY4MDwvSW5mbG93VmFsPg0KICAgIDxEaXNwVmFsPjEsNjgwIDwvRGlzcFZhbD4NCiAgICA8TGFzdFVwZFRpbWU+MjAyNS8wNS8wOCAxODo0Nzo0ODwvTGFzdFVwZFRpbWU+DQogICAgPFdvcmtzaGVldE5NPlBMIFFUUuOAkElGUlPjgJE8L1dvcmtzaGVldE5NPg0KICAgIDxMaW5rQ2VsbEFkZHJlc3NBMT5GODY8L0xpbmtDZWxsQWRkcmVzc0ExPg0KICAgIDxMaW5rQ2VsbEFkZHJlc3NSMUMxPlI4N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4" Error="">PD94bWwgdmVyc2lvbj0iMS4wIiBlbmNvZGluZz0idXRmLTgiPz4NCjxMaW5rSW5mb0V4Y2VsIHhtbG5zOnhzaT0iaHR0cDovL3d3dy53My5vcmcvMjAwMS9YTUxTY2hlbWEtaW5zdGFuY2UiIHhtbG5zOnhzZD0iaHR0cDovL3d3dy53My5vcmcvMjAwMS9YTUxTY2hlbWEiPg0KICA8TGlua0luZm9Db3JlPg0KICAgIDxMaW5rSWQ+NDY0PC9MaW5rSWQ+DQogICAgPEluZmxvd1ZhbD4tMTEsOTc5PC9JbmZsb3dWYWw+DQogICAgPERpc3BWYWw+4payIDExLDk3OTwvRGlzcFZhbD4NCiAgICA8TGFzdFVwZFRpbWU+MjAyNS8wNS8wOCAxODo0Nzo0ODwvTGFzdFVwZFRpbWU+DQogICAgPFdvcmtzaGVldE5NPlBMIFFUUuOAkElGUlPjgJE8L1dvcmtzaGVldE5NPg0KICAgIDxMaW5rQ2VsbEFkZHJlc3NBMT5GODc8L0xpbmtDZWxsQWRkcmVzc0ExPg0KICAgIDxMaW5rQ2VsbEFkZHJlc3NSMUMxPlI4N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xMSw5NzksMTQ0LDAwMDwvT3JpZ2luYWxWYWw+DQogICAgPExhc3ROdW1WYWw+LTExLDk3OTwvTGFzdE51bVZhbD4NCiAgICA8UmF3TGlua1ZhbD4tMTEsOTc5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5" Error="">PD94bWwgdmVyc2lvbj0iMS4wIiBlbmNvZGluZz0idXRmLTgiPz4NCjxMaW5rSW5mb0V4Y2VsIHhtbG5zOnhzaT0iaHR0cDovL3d3dy53My5vcmcvMjAwMS9YTUxTY2hlbWEtaW5zdGFuY2UiIHhtbG5zOnhzZD0iaHR0cDovL3d3dy53My5vcmcvMjAwMS9YTUxTY2hlbWEiPg0KICA8TGlua0luZm9Db3JlPg0KICAgIDxMaW5rSWQ+NDY1PC9MaW5rSWQ+DQogICAgPEluZmxvd1ZhbD4xNiw2NDA8L0luZmxvd1ZhbD4NCiAgICA8RGlzcFZhbD4xNiw2NDAgPC9EaXNwVmFsPg0KICAgIDxMYXN0VXBkVGltZT4yMDI1LzA1LzA4IDE4OjQ3OjQ4PC9MYXN0VXBkVGltZT4NCiAgICA8V29ya3NoZWV0Tk0+UEwgUVRS44CQSUZSU+OAkTwvV29ya3NoZWV0Tk0+DQogICAgPExpbmtDZWxsQWRkcmVzc0ExPkY4ODwvTGlua0NlbGxBZGRyZXNzQTE+DQogICAgPExpbmtDZWxsQWRkcmVzc1IxQzE+Ujg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6" Error="">PD94bWwgdmVyc2lvbj0iMS4wIiBlbmNvZGluZz0idXRmLTgiPz4NCjxMaW5rSW5mb0V4Y2VsIHhtbG5zOnhzaT0iaHR0cDovL3d3dy53My5vcmcvMjAwMS9YTUxTY2hlbWEtaW5zdGFuY2UiIHhtbG5zOnhzZD0iaHR0cDovL3d3dy53My5vcmcvMjAwMS9YTUxTY2hlbWEiPg0KICA8TGlua0luZm9Db3JlPg0KICAgIDxMaW5rSWQ+NDY2PC9MaW5rSWQ+DQogICAgPEluZmxvd1ZhbD4tMjcwPC9JbmZsb3dWYWw+DQogICAgPERpc3BWYWw+4payIDI3MCA8L0Rpc3BWYWw+DQogICAgPExhc3RVcGRUaW1lPjIwMjUvMDUvMDggMTg6NDc6NDg8L0xhc3RVcGRUaW1lPg0KICAgIDxXb3Jrc2hlZXROTT5QTCBRVFLjgJBJRlJT44CRPC9Xb3Jrc2hlZXROTT4NCiAgICA8TGlua0NlbGxBZGRyZXNzQTE+Rjg5PC9MaW5rQ2VsbEFkZHJlc3NBMT4NCiAgICA8TGlua0NlbGxBZGRyZXNzUjFDMT5SOD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7" Error="">PD94bWwgdmVyc2lvbj0iMS4wIiBlbmNvZGluZz0idXRmLTgiPz4NCjxMaW5rSW5mb0V4Y2VsIHhtbG5zOnhzaT0iaHR0cDovL3d3dy53My5vcmcvMjAwMS9YTUxTY2hlbWEtaW5zdGFuY2UiIHhtbG5zOnhzZD0iaHR0cDovL3d3dy53My5vcmcvMjAwMS9YTUxTY2hlbWEiPg0KICA8TGlua0luZm9Db3JlPg0KICAgIDxMaW5rSWQ+NDY3PC9MaW5rSWQ+DQogICAgPEluZmxvd1ZhbD4yLDk1NjwvSW5mbG93VmFsPg0KICAgIDxEaXNwVmFsPjIsOTU2IDwvRGlzcFZhbD4NCiAgICA8TGFzdFVwZFRpbWU+MjAyNS8wNS8wOCAxODo0Nzo0ODwvTGFzdFVwZFRpbWU+DQogICAgPFdvcmtzaGVldE5NPlBMIFFUUuOAkElGUlPjgJE8L1dvcmtzaGVldE5NPg0KICAgIDxMaW5rQ2VsbEFkZHJlc3NBMT5GOTA8L0xpbmtDZWxsQWRkcmVzc0ExPg0KICAgIDxMaW5rQ2VsbEFkZHJlc3NSMUMxPlI5M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8" Error="">PD94bWwgdmVyc2lvbj0iMS4wIiBlbmNvZGluZz0idXRmLTgiPz4NCjxMaW5rSW5mb0V4Y2VsIHhtbG5zOnhzaT0iaHR0cDovL3d3dy53My5vcmcvMjAwMS9YTUxTY2hlbWEtaW5zdGFuY2UiIHhtbG5zOnhzZD0iaHR0cDovL3d3dy53My5vcmcvMjAwMS9YTUxTY2hlbWEiPg0KICA8TGlua0luZm9Db3JlPg0KICAgIDxMaW5rSWQ+NDY4PC9MaW5rSWQ+DQogICAgPEluZmxvd1ZhbD4tMyw0NjU8L0luZmxvd1ZhbD4NCiAgICA8RGlzcFZhbD7ilrIgMyw0NjUgPC9EaXNwVmFsPg0KICAgIDxMYXN0VXBkVGltZT4yMDI1LzA1LzA4IDE4OjQ3OjQ4PC9MYXN0VXBkVGltZT4NCiAgICA8V29ya3NoZWV0Tk0+UEwgUVRS44CQSUZSU+OAkTwvV29ya3NoZWV0Tk0+DQogICAgPExpbmtDZWxsQWRkcmVzc0ExPkY5MTwvTGlua0NlbGxBZGRyZXNzQTE+DQogICAgPExpbmtDZWxsQWRkcmVzc1IxQzE+Ujk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9" Error="">PD94bWwgdmVyc2lvbj0iMS4wIiBlbmNvZGluZz0idXRmLTgiPz4NCjxMaW5rSW5mb0V4Y2VsIHhtbG5zOnhzaT0iaHR0cDovL3d3dy53My5vcmcvMjAwMS9YTUxTY2hlbWEtaW5zdGFuY2UiIHhtbG5zOnhzZD0iaHR0cDovL3d3dy53My5vcmcvMjAwMS9YTUxTY2hlbWEiPg0KICA8TGlua0luZm9Db3JlPg0KICAgIDxMaW5rSWQ+NDY5PC9MaW5rSWQ+DQogICAgPEluZmxvd1ZhbD4zLDU2MzwvSW5mbG93VmFsPg0KICAgIDxEaXNwVmFsPjMsNTYzIDwvRGlzcFZhbD4NCiAgICA8TGFzdFVwZFRpbWU+MjAyNS8wNS8wOCAxODo0Nzo0ODwvTGFzdFVwZFRpbWU+DQogICAgPFdvcmtzaGVldE5NPlBMIFFUUuOAkElGUlPjgJE8L1dvcmtzaGVldE5NPg0KICAgIDxMaW5rQ2VsbEFkZHJlc3NBMT5GOTQ8L0xpbmtDZWxsQWRkcmVzc0ExPg0KICAgIDxMaW5rQ2VsbEFkZHJlc3NSMUMxPlI5N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0" Error="">PD94bWwgdmVyc2lvbj0iMS4wIiBlbmNvZGluZz0idXRmLTgiPz4NCjxMaW5rSW5mb0V4Y2VsIHhtbG5zOnhzaT0iaHR0cDovL3d3dy53My5vcmcvMjAwMS9YTUxTY2hlbWEtaW5zdGFuY2UiIHhtbG5zOnhzZD0iaHR0cDovL3d3dy53My5vcmcvMjAwMS9YTUxTY2hlbWEiPg0KICA8TGlua0luZm9Db3JlPg0KICAgIDxMaW5rSWQ+NDcwPC9MaW5rSWQ+DQogICAgPEluZmxvd1ZhbD4zLDI3NTwvSW5mbG93VmFsPg0KICAgIDxEaXNwVmFsPjMsMjc1IDwvRGlzcFZhbD4NCiAgICA8TGFzdFVwZFRpbWU+MjAyNS8wNS8wOCAxODo0Nzo0ODwvTGFzdFVwZFRpbWU+DQogICAgPFdvcmtzaGVldE5NPlBMIFFUUuOAkElGUlPjgJE8L1dvcmtzaGVldE5NPg0KICAgIDxMaW5rQ2VsbEFkZHJlc3NBMT5GOTU8L0xpbmtDZWxsQWRkcmVzc0ExPg0KICAgIDxMaW5rQ2VsbEFkZHJlc3NSMUMxPlI5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1" Error="">PD94bWwgdmVyc2lvbj0iMS4wIiBlbmNvZGluZz0idXRmLTgiPz4NCjxMaW5rSW5mb0V4Y2VsIHhtbG5zOnhzaT0iaHR0cDovL3d3dy53My5vcmcvMjAwMS9YTUxTY2hlbWEtaW5zdGFuY2UiIHhtbG5zOnhzZD0iaHR0cDovL3d3dy53My5vcmcvMjAwMS9YTUxTY2hlbWEiPg0KICA8TGlua0luZm9Db3JlPg0KICAgIDxMaW5rSWQ+NDcxPC9MaW5rSWQ+DQogICAgPEluZmxvd1ZhbD42LDgzODwvSW5mbG93VmFsPg0KICAgIDxEaXNwVmFsPjYsODM4IDwvRGlzcFZhbD4NCiAgICA8TGFzdFVwZFRpbWU+MjAyNS8wNS8wOCAxODo0Nzo0ODwvTGFzdFVwZFRpbWU+DQogICAgPFdvcmtzaGVldE5NPlBMIFFUUuOAkElGUlPjgJE8L1dvcmtzaGVldE5NPg0KICAgIDxMaW5rQ2VsbEFkZHJlc3NBMT5GOTM8L0xpbmtDZWxsQWRkcmVzc0ExPg0KICAgIDxMaW5rQ2VsbEFkZHJlc3NSMUMxPlI5M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2" Error="">PD94bWwgdmVyc2lvbj0iMS4wIiBlbmNvZGluZz0idXRmLTgiPz4NCjxMaW5rSW5mb0V4Y2VsIHhtbG5zOnhzaT0iaHR0cDovL3d3dy53My5vcmcvMjAwMS9YTUxTY2hlbWEtaW5zdGFuY2UiIHhtbG5zOnhzZD0iaHR0cDovL3d3dy53My5vcmcvMjAwMS9YTUxTY2hlbWEiPg0KICA8TGlua0luZm9Db3JlPg0KICAgIDxMaW5rSWQ+NDcyPC9MaW5rSWQ+DQogICAgPEluZmxvd1ZhbD4tNSw3MTg8L0luZmxvd1ZhbD4NCiAgICA8RGlzcFZhbD7ilrIgNSw3MTggPC9EaXNwVmFsPg0KICAgIDxMYXN0VXBkVGltZT4yMDI1LzA1LzA4IDE4OjQ3OjQ4PC9MYXN0VXBkVGltZT4NCiAgICA8V29ya3NoZWV0Tk0+UEwgUVRS44CQSUZSU+OAkTwvV29ya3NoZWV0Tk0+DQogICAgPExpbmtDZWxsQWRkcmVzc0ExPkY5ODwvTGlua0NlbGxBZGRyZXNzQTE+DQogICAgPExpbmtDZWxsQWRkcmVzc1IxQzE+Ujk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3" Error="">PD94bWwgdmVyc2lvbj0iMS4wIiBlbmNvZGluZz0idXRmLTgiPz4NCjxMaW5rSW5mb0V4Y2VsIHhtbG5zOnhzaT0iaHR0cDovL3d3dy53My5vcmcvMjAwMS9YTUxTY2hlbWEtaW5zdGFuY2UiIHhtbG5zOnhzZD0iaHR0cDovL3d3dy53My5vcmcvMjAwMS9YTUxTY2hlbWEiPg0KICA8TGlua0luZm9Db3JlPg0KICAgIDxMaW5rSWQ+NDczPC9MaW5rSWQ+DQogICAgPEluZmxvd1ZhbD4tNTkwPC9JbmZsb3dWYWw+DQogICAgPERpc3BWYWw+4payIDU5MDwvRGlzcFZhbD4NCiAgICA8TGFzdFVwZFRpbWU+MjAyNS8wNS8wOCAxODo0Nzo0ODwvTGFzdFVwZFRpbWU+DQogICAgPFdvcmtzaGVldE5NPlBMIFFUUuOAkElGUlPjgJE8L1dvcmtzaGVldE5NPg0KICAgIDxMaW5rQ2VsbEFkZHJlc3NBMT5GOTk8L0xpbmtDZWxsQWRkcmVzc0ExPg0KICAgIDxMaW5rQ2VsbEFkZHJlc3NSMUMxPlI5O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c8L0l0ZW1JZD4NCiAgICA8RGlzcEl0ZW1JZD5LMjEwNjAyOTA8L0Rpc3BJdGVtSWQ+DQogICAgPENvbElkPlIzMDEwMDAwMCM8L0NvbElkPg0KICAgIDxUZW1BeGlzVHlwPjEwMDAwMDwvVGVtQXhpc1R5cD4NCiAgICA8TWVudU5tPumAo+e1kOe0lOaQjeebiuioiOeul+abuDwvTWVudU5tPg0KICAgIDxJdGVtTm0+44Gd44Gu5LuW44Gu6YeR6J6N6LK755SoPC9JdGVtTm0+DQogICAgPENvbE5tPuW9k+acn+mHkemhjTwvQ29sTm0+DQogICAgPE9yaWdpbmFsVmFsPi01OTAsNDA0LDAwMDwvT3JpZ2luYWxWYWw+DQogICAgPExhc3ROdW1WYWw+LTU5MDwvTGFzdE51bVZhbD4NCiAgICA8UmF3TGlua1ZhbD4tNTk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4" Error="">PD94bWwgdmVyc2lvbj0iMS4wIiBlbmNvZGluZz0idXRmLTgiPz4NCjxMaW5rSW5mb0V4Y2VsIHhtbG5zOnhzaT0iaHR0cDovL3d3dy53My5vcmcvMjAwMS9YTUxTY2hlbWEtaW5zdGFuY2UiIHhtbG5zOnhzZD0iaHR0cDovL3d3dy53My5vcmcvMjAwMS9YTUxTY2hlbWEiPg0KICA8TGlua0luZm9Db3JlPg0KICAgIDxMaW5rSWQ+NDc0PC9MaW5rSWQ+DQogICAgPEluZmxvd1ZhbD4tNiwzMDg8L0luZmxvd1ZhbD4NCiAgICA8RGlzcFZhbD7ilrIgNiwzMDggPC9EaXNwVmFsPg0KICAgIDxMYXN0VXBkVGltZT4yMDI1LzA1LzA4IDE4OjQ3OjQ4PC9MYXN0VXBkVGltZT4NCiAgICA8V29ya3NoZWV0Tk0+UEwgUVRS44CQSUZSU+OAkTwvV29ya3NoZWV0Tk0+DQogICAgPExpbmtDZWxsQWRkcmVzc0ExPkY5NzwvTGlua0NlbGxBZGRyZXNzQTE+DQogICAgPExpbmtDZWxsQWRkcmVzc1IxQzE+Ujk3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5" Error="">PD94bWwgdmVyc2lvbj0iMS4wIiBlbmNvZGluZz0idXRmLTgiPz4NCjxMaW5rSW5mb0V4Y2VsIHhtbG5zOnhzaT0iaHR0cDovL3d3dy53My5vcmcvMjAwMS9YTUxTY2hlbWEtaW5zdGFuY2UiIHhtbG5zOnhzZD0iaHR0cDovL3d3dy53My5vcmcvMjAwMS9YTUxTY2hlbWEiPg0KICA8TGlua0luZm9Db3JlPg0KICAgIDxMaW5rSWQ+NDc1PC9MaW5rSWQ+DQogICAgPEluZmxvd1ZhbD4tOSw4MTQ8L0luZmxvd1ZhbD4NCiAgICA8RGlzcFZhbD7ilrIgOSw4MTQgPC9EaXNwVmFsPg0KICAgIDxMYXN0VXBkVGltZT4yMDI1LzA1LzA4IDE4OjQ3OjQ4PC9MYXN0VXBkVGltZT4NCiAgICA8V29ya3NoZWV0Tk0+UEwgUVRS44CQSUZSU+OAkTwvV29ya3NoZWV0Tk0+DQogICAgPExpbmtDZWxsQWRkcmVzc0ExPkYxMDA8L0xpbmtDZWxsQWRkcmVzc0ExPg0KICAgIDxMaW5rQ2VsbEFkZHJlc3NSMUMxPlIxMDB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tOSw4MTQsODE1LDAwMDwvT3JpZ2luYWxWYWw+DQogICAgPExhc3ROdW1WYWw+LTksODE0PC9MYXN0TnVtVmFsPg0KICAgIDxSYXdMaW5rVmFsPi05LDgxN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6" Error="">PD94bWwgdmVyc2lvbj0iMS4wIiBlbmNvZGluZz0idXRmLTgiPz4NCjxMaW5rSW5mb0V4Y2VsIHhtbG5zOnhzaT0iaHR0cDovL3d3dy53My5vcmcvMjAwMS9YTUxTY2hlbWEtaW5zdGFuY2UiIHhtbG5zOnhzZD0iaHR0cDovL3d3dy53My5vcmcvMjAwMS9YTUxTY2hlbWEiPg0KICA8TGlua0luZm9Db3JlPg0KICAgIDxMaW5rSWQ+NDc2PC9MaW5rSWQ+DQogICAgPEluZmxvd1ZhbD45LDY0MDwvSW5mbG93VmFsPg0KICAgIDxEaXNwVmFsPjksNjQwIDwvRGlzcFZhbD4NCiAgICA8TGFzdFVwZFRpbWU+MjAyNS8wNS8wOCAxODo0Nzo0ODwvTGFzdFVwZFRpbWU+DQogICAgPFdvcmtzaGVldE5NPlBMIFFUUuOAkElGUlPjgJE8L1dvcmtzaGVldE5NPg0KICAgIDxMaW5rQ2VsbEFkZHJlc3NBMT5GMTAxPC9MaW5rQ2VsbEFkZHJlc3NBMT4NCiAgICA8TGlua0NlbGxBZGRyZXNzUjFDMT5SMTA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ksNjQwLDI5OSwwMDA8L09yaWdpbmFsVmFsPg0KICAgIDxMYXN0TnVtVmFsPjksNjQwPC9MYXN0TnVtVmFsPg0KICAgIDxSYXdMaW5rVmFsPjk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7" Error="">PD94bWwgdmVyc2lvbj0iMS4wIiBlbmNvZGluZz0idXRmLTgiPz4NCjxMaW5rSW5mb0V4Y2VsIHhtbG5zOnhzaT0iaHR0cDovL3d3dy53My5vcmcvMjAwMS9YTUxTY2hlbWEtaW5zdGFuY2UiIHhtbG5zOnhzZD0iaHR0cDovL3d3dy53My5vcmcvMjAwMS9YTUxTY2hlbWEiPg0KICA8TGlua0luZm9Db3JlPg0KICAgIDxMaW5rSWQ+NDc3PC9MaW5rSWQ+DQogICAgPEluZmxvd1ZhbD4tNiw1Nzg8L0luZmxvd1ZhbD4NCiAgICA8RGlzcFZhbD7ilrIgNiw1NzggPC9EaXNwVmFsPg0KICAgIDxMYXN0VXBkVGltZT4yMDI1LzA1LzA4IDE4OjQ3OjQ4PC9MYXN0VXBkVGltZT4NCiAgICA8V29ya3NoZWV0Tk0+UEwgUVRS44CQSUZSU+OAkTwvV29ya3NoZWV0Tk0+DQogICAgPExpbmtDZWxsQWRkcmVzc0ExPkYxMDI8L0xpbmtDZWxsQWRkcmVzc0ExPg0KICAgIDxMaW5rQ2VsbEFkZHJlc3NSMUMxPlIxMDJ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YsNTc4LDYwOCwwMDA8L09yaWdpbmFsVmFsPg0KICAgIDxMYXN0TnVtVmFsPi02LDU3ODwvTGFzdE51bVZhbD4NCiAgICA8UmF3TGlua1ZhbD4tNiw1Nz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8" Error="">PD94bWwgdmVyc2lvbj0iMS4wIiBlbmNvZGluZz0idXRmLTgiPz4NCjxMaW5rSW5mb0V4Y2VsIHhtbG5zOnhzaT0iaHR0cDovL3d3dy53My5vcmcvMjAwMS9YTUxTY2hlbWEtaW5zdGFuY2UiIHhtbG5zOnhzZD0iaHR0cDovL3d3dy53My5vcmcvMjAwMS9YTUxTY2hlbWEiPg0KICA8TGlua0luZm9Db3JlPg0KICAgIDxMaW5rSWQ+NDc4PC9MaW5rSWQ+DQogICAgPEluZmxvd1ZhbD4zLDA2MTwvSW5mbG93VmFsPg0KICAgIDxEaXNwVmFsPjMsMDYxIDwvRGlzcFZhbD4NCiAgICA8TGFzdFVwZFRpbWU+MjAyNS8wNS8wOCAxODo0Nzo0ODwvTGFzdFVwZFRpbWU+DQogICAgPFdvcmtzaGVldE5NPlBMIFFUUuOAkElGUlPjgJE8L1dvcmtzaGVldE5NPg0KICAgIDxMaW5rQ2VsbEFkZHJlc3NBMT5GMTAzPC9MaW5rQ2VsbEFkZHJlc3NBMT4NCiAgICA8TGlua0NlbGxBZGRyZXNzUjFDMT5SMTA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MsMDYxLDY5MSwwMDA8L09yaWdpbmFsVmFsPg0KICAgIDxMYXN0TnVtVmFsPjMsMDYxPC9MYXN0TnVtVmFsPg0KICAgIDxSYXdMaW5rVmFsPjMsMDYx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9" Error="">PD94bWwgdmVyc2lvbj0iMS4wIiBlbmNvZGluZz0idXRmLTgiPz4NCjxMaW5rSW5mb0V4Y2VsIHhtbG5zOnhzaT0iaHR0cDovL3d3dy53My5vcmcvMjAwMS9YTUxTY2hlbWEtaW5zdGFuY2UiIHhtbG5zOnhzZD0iaHR0cDovL3d3dy53My5vcmcvMjAwMS9YTUxTY2hlbWEiPg0KICA8TGlua0luZm9Db3JlPg0KICAgIDxMaW5rSWQ+NDc5PC9MaW5rSWQ+DQogICAgPEluZmxvd1ZhbD4yLDUxNTwvSW5mbG93VmFsPg0KICAgIDxEaXNwVmFsPjIsNTE1IDwvRGlzcFZhbD4NCiAgICA8TGFzdFVwZFRpbWU+MjAyNS8wNS8wOCAxODo0Nzo0ODwvTGFzdFVwZFRpbWU+DQogICAgPFdvcmtzaGVldE5NPlBMIFFUUuOAkElGUlPjgJE8L1dvcmtzaGVldE5NPg0KICAgIDxMaW5rQ2VsbEFkZHJlc3NBMT5GMTA1PC9MaW5rQ2VsbEFkZHJlc3NBMT4NCiAgICA8TGlua0NlbGxBZGRyZXNzUjFDMT5SMTA1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0" Error="">PD94bWwgdmVyc2lvbj0iMS4wIiBlbmNvZGluZz0idXRmLTgiPz4NCjxMaW5rSW5mb0V4Y2VsIHhtbG5zOnhzaT0iaHR0cDovL3d3dy53My5vcmcvMjAwMS9YTUxTY2hlbWEtaW5zdGFuY2UiIHhtbG5zOnhzZD0iaHR0cDovL3d3dy53My5vcmcvMjAwMS9YTUxTY2hlbWEiPg0KICA8TGlua0luZm9Db3JlPg0KICAgIDxMaW5rSWQ+NDgwPC9MaW5rSWQ+DQogICAgPEluZmxvd1ZhbD40ODg8L0luZmxvd1ZhbD4NCiAgICA8RGlzcFZhbD40ODggPC9EaXNwVmFsPg0KICAgIDxMYXN0VXBkVGltZT4yMDI1LzA1LzA4IDE4OjQ3OjQ4PC9MYXN0VXBkVGltZT4NCiAgICA8V29ya3NoZWV0Tk0+UEwgUVRS44CQSUZSU+OAkTwvV29ya3NoZWV0Tk0+DQogICAgPExpbmtDZWxsQWRkcmVzc0ExPkYxMDY8L0xpbmtDZWxsQWRkcmVzc0ExPg0KICAgIDxMaW5rQ2VsbEFkZHJlc3NSMUMxPlIxMDZ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5" Error="">PD94bWwgdmVyc2lvbj0iMS4wIiBlbmNvZGluZz0idXRmLTgiPz4NCjxMaW5rSW5mb0V4Y2VsIHhtbG5zOnhzaT0iaHR0cDovL3d3dy53My5vcmcvMjAwMS9YTUxTY2hlbWEtaW5zdGFuY2UiIHhtbG5zOnhzZD0iaHR0cDovL3d3dy53My5vcmcvMjAwMS9YTUxTY2hlbWEiPg0KICA8TGlua0luZm9Db3JlPg0KICAgIDxMaW5rSWQ+NDg1PC9MaW5rSWQ+DQogICAgPEluZmxvd1ZhbD4tNTM8L0luZmxvd1ZhbD4NCiAgICA8RGlzcFZhbD7ilrIgNTMgPC9EaXNwVmFsPg0KICAgIDxMYXN0VXBkVGltZT4yMDI1LzA1LzA4IDE4OjQ3OjQ4PC9MYXN0VXBkVGltZT4NCiAgICA8V29ya3NoZWV0Tk0+U0VHTUVOVOOAkElGUlPjgJE8L1dvcmtzaGVldE5NPg0KICAgIDxMaW5rQ2VsbEFkZHJlc3NBMT5HMTQ8L0xpbmtDZWxsQWRkcmVzc0ExPg0KICAgIDxMaW5rQ2VsbEFkZHJlc3NSMUMxPlIxNEM3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IwMDAjPC9Db2xJZD4NCiAgICA8VGVtQXhpc1R5cD4xMDAwMDA8L1RlbUF4aXNUeXA+DQogICAgPE1lbnVObT7jgrvjgrDjg6Hjg7Pjg4jmg4XloLE8L01lbnVObT4NCiAgICA8SXRlbU5tPuOCu+OCsOODoeODs+ODiOWIqeebijwvSXRlbU5tPg0KICAgIDxDb2xObT7lvZPmnJ/oqr/mlbTpoY08L0NvbE5tPg0KICAgIDxPcmlnaW5hbFZhbD4tNSwzNDIsOTQ2LDAwMDwvT3JpZ2luYWxWYWw+DQogICAgPExhc3ROdW1WYWw+LTUsMzQyPC9MYXN0TnVtVmFsPg0KICAgIDxSYXdMaW5rVmFsPi01LDM0M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3" Error="">PD94bWwgdmVyc2lvbj0iMS4wIiBlbmNvZGluZz0idXRmLTgiPz4NCjxMaW5rSW5mb0V4Y2VsIHhtbG5zOnhzaT0iaHR0cDovL3d3dy53My5vcmcvMjAwMS9YTUxTY2hlbWEtaW5zdGFuY2UiIHhtbG5zOnhzZD0iaHR0cDovL3d3dy53My5vcmcvMjAwMS9YTUxTY2hlbWEiPg0KICA8TGlua0luZm9Db3JlPg0KICAgIDxMaW5rSWQ+NDgzPC9MaW5rSWQ+DQogICAgPEluZmxvd1ZhbD4tMjwvSW5mbG93VmFsPg0KICAgIDxEaXNwVmFsPuKWsiAyIDwvRGlzcFZhbD4NCiAgICA8TGFzdFVwZFRpbWU+MjAyNS8wNS8wOCAxODo0Nzo0ODwvTGFzdFVwZFRpbWU+DQogICAgPFdvcmtzaGVldE5NPlNFR01FTlTjgJBJRlJT44CRPC9Xb3Jrc2hlZXROTT4NCiAgICA8TGlua0NlbGxBZGRyZXNzQTE+RDE0PC9MaW5rQ2VsbEFkZHJlc3NBMT4NCiAgICA8TGlua0NlbGxBZGRyZXNzUjFDMT5SMTR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Mjg4LDM4OSwwMDA8L09yaWdpbmFsVmFsPg0KICAgIDxMYXN0TnVtVmFsPi0yODg8L0xhc3ROdW1WYWw+DQogICAgPFJhd0xpbmtWYWw+LTI4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4" Error="">PD94bWwgdmVyc2lvbj0iMS4wIiBlbmNvZGluZz0idXRmLTgiPz4NCjxMaW5rSW5mb0V4Y2VsIHhtbG5zOnhzaT0iaHR0cDovL3d3dy53My5vcmcvMjAwMS9YTUxTY2hlbWEtaW5zdGFuY2UiIHhtbG5zOnhzZD0iaHR0cDovL3d3dy53My5vcmcvMjAwMS9YTUxTY2hlbWEiPg0KICA8TGlua0luZm9Db3JlPg0KICAgIDxMaW5rSWQ+NDg0PC9MaW5rSWQ+DQogICAgPEluZmxvd1ZhbD4tMzQ4PC9JbmZsb3dWYWw+DQogICAgPERpc3BWYWw+4payIDM0OCA8L0Rpc3BWYWw+DQogICAgPExhc3RVcGRUaW1lPjIwMjUvMDUvMDggMTg6NDc6NDg8L0xhc3RVcGRUaW1lPg0KICAgIDxXb3Jrc2hlZXROTT5TRUdNRU5U44CQSUZSU+OAkTwvV29ya3NoZWV0Tk0+DQogICAgPExpbmtDZWxsQWRkcmVzc0ExPkoxNDwvTGlua0NlbGxBZGRyZXNzQTE+DQogICAgPExpbmtDZWxsQWRkcmVzc1IxQzE+UjE0QzEw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zNCw4MDUsNzE2LDAwMDwvT3JpZ2luYWxWYWw+DQogICAgPExhc3ROdW1WYWw+LTM0LDgwNTwvTGFzdE51bVZhbD4NCiAgICA8UmF3TGlua1ZhbD4tMzQsODA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6" Error="">PD94bWwgdmVyc2lvbj0iMS4wIiBlbmNvZGluZz0idXRmLTgiPz4NCjxMaW5rSW5mb0V4Y2VsIHhtbG5zOnhzaT0iaHR0cDovL3d3dy53My5vcmcvMjAwMS9YTUxTY2hlbWEtaW5zdGFuY2UiIHhtbG5zOnhzZD0iaHR0cDovL3d3dy53My5vcmcvMjAwMS9YTUxTY2hlbWEiPg0KICA8TGlua0luZm9Db3JlPg0KICAgIDxMaW5rSWQ+NDg2PC9MaW5rSWQ+DQogICAgPEluZmxvd1ZhbD4zLDM3NjwvSW5mbG93VmFsPg0KICAgIDxEaXNwVmFsPjMsMzc2IDwvRGlzcFZhbD4NCiAgICA8TGFzdFVwZFRpbWU+MjAyNS8wNS8wOCAxODo0Nzo0ODwvTGFzdFVwZFRpbWU+DQogICAgPFdvcmtzaGVldE5NPlNFR01FTlTjgJBJRlJT44CRPC9Xb3Jrc2hlZXROTT4NCiAgICA8TGlua0NlbGxBZGRyZXNzQTE+RDE1PC9MaW5rQ2VsbEFkZHJlc3NBMT4NCiAgICA8TGlua0NlbGxBZGRyZXNzUjFDMT5SMTVDN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JaMDAjPC9Db2xJZD4NCiAgICA8VGVtQXhpc1R5cD4xMDAwMDA8L1RlbUF4aXNUeXA+DQogICAgPE1lbnVObT7jgrvjgrDjg6Hjg7Pjg4jmg4XloLE8L01lbnVObT4NCiAgICA8SXRlbU5tPuWjsuS4iue3j+WIqeebijwvSXRlbU5tPg0KICAgIDxDb2xObT7lvZPmnJ/pgKPntZDlkIjoqIg8L0NvbE5tPg0KICAgIDxPcmlnaW5hbFZhbD4zMzcsNTY3LDcyMCwwMDA8L09yaWdpbmFsVmFsPg0KICAgIDxMYXN0TnVtVmFsPjMzNyw1Njc8L0xhc3ROdW1WYWw+DQogICAgPFJhd0xpbmtWYWw+MzM3LDU2N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7" Error="">PD94bWwgdmVyc2lvbj0iMS4wIiBlbmNvZGluZz0idXRmLTgiPz4NCjxMaW5rSW5mb0V4Y2VsIHhtbG5zOnhzaT0iaHR0cDovL3d3dy53My5vcmcvMjAwMS9YTUxTY2hlbWEtaW5zdGFuY2UiIHhtbG5zOnhzZD0iaHR0cDovL3d3dy53My5vcmcvMjAwMS9YTUxTY2hlbWEiPg0KICA8TGlua0luZm9Db3JlPg0KICAgIDxMaW5rSWQ+NDg3PC9MaW5rSWQ+DQogICAgPEluZmxvd1ZhbD4yNiw2MDg8L0luZmxvd1ZhbD4NCiAgICA8RGlzcFZhbD4yNiw2MDggPC9EaXNwVmFsPg0KICAgIDxMYXN0VXBkVGltZT4yMDI1LzA1LzA4IDE4OjQ3OjQ4PC9MYXN0VXBkVGltZT4NCiAgICA8V29ya3NoZWV0Tk0+U0VHTUVOVOOAkElGUlPjgJE8L1dvcmtzaGVldE5NPg0KICAgIDxMaW5rQ2VsbEFkZHJlc3NBMT5KMTU8L0xpbmtDZWxsQWRkcmVzc0ExPg0KICAgIDxMaW5rQ2VsbEFkZHJlc3NSMUMxPlIxNUMxM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TAw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8" Error="">PD94bWwgdmVyc2lvbj0iMS4wIiBlbmNvZGluZz0idXRmLTgiPz4NCjxMaW5rSW5mb0V4Y2VsIHhtbG5zOnhzaT0iaHR0cDovL3d3dy53My5vcmcvMjAwMS9YTUxTY2hlbWEtaW5zdGFuY2UiIHhtbG5zOnhzZD0iaHR0cDovL3d3dy53My5vcmcvMjAwMS9YTUxTY2hlbWEiPg0KICA8TGlua0luZm9Db3JlPg0KICAgIDxMaW5rSWQ+NDg4PC9MaW5rSWQ+DQogICAgPEluZmxvd1ZhbD4xLDExMjwvSW5mbG93VmFsPg0KICAgIDxEaXNwVmFsPjEsMTEyIDwvRGlzcFZhbD4NCiAgICA8TGFzdFVwZFRpbWU+MjAyNS8wNS8wOCAxODo0Nzo0ODwvTGFzdFVwZFRpbWU+DQogICAgPFdvcmtzaGVldE5NPlNFR01FTlTjgJBJRlJT44CRPC9Xb3Jrc2hlZXROTT4NCiAgICA8TGlua0NlbGxBZGRyZXNzQTE+RzE1PC9MaW5rQ2VsbEFkZHJlc3NBMT4NCiAgICA8TGlua0NlbGxBZGRyZXNzUjFDMT5SMTVDNz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WjAwIzwvQ29sSWQ+DQogICAgPFRlbUF4aXNUeXA+MTAwMDAwPC9UZW1BeGlzVHlwPg0KICAgIDxNZW51Tm0+44K744Kw44Oh44Oz44OI5oOF5aCxPC9NZW51Tm0+DQogICAgPEl0ZW1ObT7jgrvjgrDjg6Hjg7Pjg4jliKnnm4o8L0l0ZW1ObT4NCiAgICA8Q29sTm0+5b2T5pyf6YCj57WQ5ZCI6KiI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MT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yLDI5OSw3MTU8L0luZmxvd1ZhbD4NCiAgICA8RGlzcFZhbD4yLDI5OSw3MTUgPC9EaXNwVmFsPg0KICAgIDxMYXN0VXBkVGltZT4yMDI1LzA1LzA4IDE4OjQ3OjQ4PC9MYXN0VXBkVGltZT4NCiAgICA8V29ya3NoZWV0Tk0+UEzjgJBJRlJT44CR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jk5LDcxNSw5NDUsMDAwPC9PcmlnaW5hbFZhbD4NCiAgICA8TGFzdE51bVZhbD4yLDI5OSw3MTU8L0xhc3ROdW1WYWw+DQogICAgPFJhd0xpbmtWYWw+MiwyOTksNzE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xMTQsOTMzPC9JbmZsb3dWYWw+DQogICAgPERpc3BWYWw+MTE0LDkzMyA8L0Rpc3BWYWw+DQogICAgPExhc3RVcGRUaW1lPjIwMjUvMDUvMDggMTg6NDc6NDg8L0xhc3RVcGRUaW1lPg0KICAgIDxXb3Jrc2hlZXROTT5QT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0LDkzMyw5MzYsMDAwPC9PcmlnaW5hbFZhbD4NCiAgICA8TGFzdE51bVZhbD4xMTQsOTMzPC9MYXN0TnVtVmFsPg0KICAgIDxSYXdMaW5rVmFsPjExNCw5MzM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yLDQxNCw2NDk8L0luZmxvd1ZhbD4NCiAgICA8RGlzcFZhbD4yLDQxNCw2NDkgPC9EaXNwVmFsPg0KICAgIDxMYXN0VXBkVGltZT4yMDI1LzA1LzA4IDE4OjQ3OjQ4PC9MYXN0VXBkVGltZT4NCiAgICA8V29ya3NoZWV0Tk0+UEzjgJBJRlJT44CRPC9Xb3Jrc2hlZXROTT4NCiAgICA8TGlua0NlbGxBZGRyZXNzQTE+Tzg8L0xpbmtDZWxsQWRkcmVzc0ExPg0KICAgIDxMaW5rQ2VsbEFkZHJlc3NSMUMxPlI4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EwMTBa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xNCw2NDksODgxLDAwMDwvT3JpZ2luYWxWYWw+DQogICAgPExhc3ROdW1WYWw+Miw0MTQsNjQ5PC9MYXN0TnVtVmFsPg0KICAgIDxSYXdMaW5rVmFsPjIsNDE0LDY0O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MiwwODgsNjk0PC9JbmZsb3dWYWw+DQogICAgPERpc3BWYWw+4payIDIsMDg4LDY5NCA8L0Rpc3BWYWw+DQogICAgPExhc3RVcGRUaW1lPjIwMjUvMDUvMDggMTg6NDc6NDg8L0xhc3RVcGRUaW1lPg0KICAgIDxXb3Jrc2hlZXROTT5QT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yMTAyMFo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A4OCw2OTQsNTUzLDAwMDwvT3JpZ2luYWxWYWw+DQogICAgPExhc3ROdW1WYWw+LTIsMDg4LDY5NDwvTGFzdE51bVZhbD4NCiAgICA8UmF3TGlua1ZhbD4tMiwwODgsNjk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zMjUsOTU1PC9JbmZsb3dWYWw+DQogICAgPERpc3BWYWw+MzI1LDk1NSA8L0Rpc3BWYWw+DQogICAgPExhc3RVcGRUaW1lPjIwMjUvMDUvMDggMTg6NDc6NDg8L0xhc3RVcGRUaW1lPg0KICAgIDxXb3Jrc2hlZXROTT5QT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I1LDk1NSwzMjgsMDAwPC9PcmlnaW5hbFZhbD4NCiAgICA8TGFzdE51bVZhbD4zMjUsOTU1PC9MYXN0TnVtVmFsPg0KICAgIDxSYXdMaW5rVmFsPjMyNSw5NT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MjQxLDQ2NDwvSW5mbG93VmFsPg0KICAgIDxEaXNwVmFsPuKWsiAyNDEsNDY0IDwvRGlzcFZhbD4NCiAgICA8TGFzdFVwZFRpbWU+MjAyNS8wNS8wOCAxODo0Nzo0ODwvTGFzdFVwZFRpbWU+DQogICAgPFdvcmtzaGVldE5NPlBM44CQSUZSU+OAkT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NDEsNDY0LDg4MSwwMDA8L09yaWdpbmFsVmFsPg0KICAgIDxMYXN0TnVtVmFsPi0yNDEsNDY0PC9MYXN0TnVtVmFsPg0KICAgIDxSYXdMaW5rVmFsPi0yNDEsNDY0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zLDI0MDwvSW5mbG93VmFsPg0KICAgIDxEaXNwVmFsPjMsMjQwIDwvRGlzcFZhbD4NCiAgICA8TGFzdFVwZFRpbWU+MjAyNS8wNS8wOCAxODo0Nzo0ODwvTGFzdFVwZFRpbWU+DQogICAgPFdvcmtzaGVldE5NPlBM44CQSUZSU+OAkT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EwNDBa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zLDI0MCwyOTcsMDAwPC9PcmlnaW5hbFZhbD4NCiAgICA8TGFzdE51bVZhbD4zLDI0MDwvTGFzdE51bVZhbD4NCiAgICA8UmF3TGlua1ZhbD4zLDI0M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yLDA3NzwvSW5mbG93VmFsPg0KICAgIDxEaXNwVmFsPjIsMDc3IDwvRGlzcFZhbD4NCiAgICA8TGFzdFVwZFRpbWU+MjAyNS8wNS8wOCAxODo0Nzo0ODwvTGFzdFVwZFRpbWU+DQogICAgPFdvcmtzaGVldE5NPlBM44CQSUZSU+OAkT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Dc3LDk2NCwwMDA8L09yaWdpbmFsVmFsPg0KICAgIDxMYXN0TnVtVmFsPjIsMDc3PC9MYXN0TnVtVmFsPg0KICAgIDxSYXdMaW5rVmFsPjIsMDc3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tNCw5ODM8L0luZmxvd1ZhbD4NCiAgICA8RGlzcFZhbD7ilrIgNCw5ODMgPC9EaXNwVmFsPg0KICAgIDxMYXN0VXBkVGltZT4yMDI1LzA1LzA4IDE4OjQ3OjQ4PC9MYXN0VXBkVGltZT4NCiAgICA8V29ya3NoZWV0Tk0+UEz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QsOTgzLDI1NywwMDA8L09yaWdpbmFsVmFsPg0KICAgIDxMYXN0TnVtVmFsPi00LDk4MzwvTGFzdE51bVZhbD4NCiAgICA8UmF3TGlua1ZhbD4tNCw5ODM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44LDA3MzwvSW5mbG93VmFsPg0KICAgIDxEaXNwVmFsPjgsMDczIDwvRGlzcFZhbD4NCiAgICA8TGFzdFVwZFRpbWU+MjAyNS8wNS8wOCAxODo0Nzo0ODwvTGFzdFVwZFRpbWU+DQogICAgPFdvcmtzaGVldE5NPlBM44CQSUZSU+OAkT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Q3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gsMDczLDUxNSwwMDA8L09yaWdpbmFsVmFsPg0KICAgIDxMYXN0TnVtVmFsPjgsMDczPC9MYXN0TnVtVmFsPg0KICAgIDxSYXdMaW5rVmFsPjgsMDcz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Myw5ODA8L0luZmxvd1ZhbD4NCiAgICA8RGlzcFZhbD7ilrIgMyw5ODAgPC9EaXNwVmFsPg0KICAgIDxMYXN0VXBkVGltZT4yMDI1LzA1LzA4IDE4OjQ3OjQ4PC9MYXN0VXBkVGltZT4NCiAgICA8V29ya3NoZWV0Tk0+UEzjgJBJRlJT44CRPC9Xb3Jrc2hlZXROTT4NCiAgICA8TGlua0NlbGxBZGRyZXNzQTE+TzE2PC9MaW5rQ2VsbEFkZHJlc3NBMT4NCiAgICA8TGlua0NlbGxBZGRyZXNzUjFDMT5SM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OTgwLDI1NywwMDA8L09yaWdpbmFsVmFsPg0KICAgIDxMYXN0TnVtVmFsPi0zLDk4MDwvTGFzdE51bVZhbD4NCiAgICA8UmF3TGlua1ZhbD4tMyw5OD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xNCwzNzk8L0luZmxvd1ZhbD4NCiAgICA8RGlzcFZhbD4xNCwzNzkgPC9EaXNwVmFsPg0KICAgIDxMYXN0VXBkVGltZT4yMDI1LzA1LzA4IDE4OjQ3OjQ4PC9MYXN0VXBkVGltZT4NCiAgICA8V29ya3NoZWV0Tk0+UEzjgJBJRlJT44CR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D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QsMzc5LDY4MCwwMDA8L09yaWdpbmFsVmFsPg0KICAgIDxMYXN0TnVtVmFsPjE0LDM3OTwvTGFzdE51bVZhbD4NCiAgICA8UmF3TGlua1ZhbD4xNCwzNzk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tMTIsMzI3PC9JbmZsb3dWYWw+DQogICAgPERpc3BWYWw+4payIDEyLDMyNyA8L0Rpc3BWYWw+DQogICAgPExhc3RVcGRUaW1lPjIwMjUvMDUvMDggMTg6NDc6NDg8L0xhc3RVcGRUaW1lPg0KICAgIDxXb3Jrc2hlZXROTT5QTOOAkElGUlPjgJE8L1dvcmtzaGVldE5NPg0KICAgIDxMaW5rQ2VsbEFkZHJlc3NBMT5PMTg8L0xpbmtDZWxsQWRkcmVzc0ExPg0KICAgIDxMaW5rQ2VsbEFkZHJlc3NSMUMxPlIx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0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5PC9JdGVtSWQ+DQogICAgPERpc3BJdGVtSWQ+SzIxMDQwOTAwPC9EaXNwSXRlbUlkPg0KICAgIDxDb2xJZD5SMzAxMDAwMDAjPC9Db2xJZD4NCiAgICA8VGVtQXhpc1R5cD4xMDAwMDA8L1RlbUF4aXNUeXA+DQogICAgPE1lbnVObT7pgKPntZDntJTmkI3nm4roqIjnrpfmm7g8L01lbnVObT4NCiAgICA8SXRlbU5tPuOBneOBruS7luOBruiyu+eUqDwvSXRlbU5tPg0KICAgIDxDb2xObT7lvZPmnJ/ph5HpoY08L0NvbE5tPg0KICAgIDxPcmlnaW5hbFZhbD4tMTIsMzI3LDM0OCwwMDA8L09yaWdpbmFsVmFsPg0KICAgIDxMYXN0TnVtVmFsPi0xMiwzMjc8L0xhc3ROdW1WYWw+DQogICAgPFJhd0xpbmtWYWw+LTEyLDMyNz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xOCwxNTg8L0luZmxvd1ZhbD4NCiAgICA8RGlzcFZhbD4xOCwxNTggPC9EaXNwVmFsPg0KICAgIDxMYXN0VXBkVGltZT4yMDI1LzA1LzA4IDE4OjQ3OjQ4PC9MYXN0VXBkVGltZT4NCiAgICA8V29ya3NoZWV0Tk0+UEz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gsMTU4LDU3OSwwMDA8L09yaWdpbmFsVmFsPg0KICAgIDxMYXN0TnVtVmFsPjE4LDE1ODwvTGFzdE51bVZhbD4NCiAgICA8UmF3TGlua1ZhbD4xOCwxNT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xMSw5Mjg8L0luZmxvd1ZhbD4NCiAgICA8RGlzcFZhbD4xMSw5MjggPC9EaXNwVmFsPg0KICAgIDxMYXN0VXBkVGltZT4yMDI1LzA1LzA4IDE4OjQ3OjQ4PC9MYXN0VXBkVGltZT4NCiAgICA8V29ya3NoZWV0Tk0+UEzjgJBJRlJT44CRPC9Xb3Jrc2hlZXROTT4NCiAgICA8TGlua0NlbGxBZGRyZXNzQTE+TzIxPC9MaW5rQ2VsbEFkZHJlc3NBMT4NCiAgICA8TGlua0NlbGxBZGRyZXNzUjFDMT5SMj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EsOTI4LDA4NSwwMDA8L09yaWdpbmFsVmFsPg0KICAgIDxMYXN0TnVtVmFsPjExLDkyODwvTGFzdE51bVZhbD4NCiAgICA8UmF3TGlua1ZhbD4xMSw5Mj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41LDU0NTwvSW5mbG93VmFsPg0KICAgIDxEaXNwVmFsPjUsNTQ1IDwvRGlzcFZhbD4NCiAgICA8TGFzdFVwZFRpbWU+MjAyNS8wNS8wOCAxODo0Nzo0ODwvTGFzdFVwZFRpbWU+DQogICAgPFdvcmtzaGVldE5NPlBM44CQSUZSU+OAkTwvV29ya3NoZWV0Tk0+DQogICAgPExpbmtDZWxsQWRkcmVzc0ExPk8yMjwvTGlua0NlbGxBZGRyZXNzQTE+DQogICAgPExpbmtDZWxsQWRkcmVzc1IxQzE+UjIy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OTAwMDAwMDU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UsNTQ1LDcwMCwwMDA8L09yaWdpbmFsVmFsPg0KICAgIDxMYXN0TnVtVmFsPjUsNTQ1PC9MYXN0TnVtVmFsPg0KICAgIDxSYXdMaW5rVmFsPjUsNTQ1PC9SYXdMaW5rVmFsPg0KICAgIDxWaWV3VW5pdFR5cD43PC9WaWV3VW5pdFR5cD4NCiAgICA8RGVjaW1hbFBvaW50PjA8L0RlY2ltYWxQb2ludD4NCiAgICA8Um91bmRUeXA+MjwvUm91bmRUeXA+DQogICAgPE51bVRleHRUeXA+MTwvTnVtVGV4dFR5cD4NCiAgICA8Q2xhc3NUeXA+MzwvQ2xhc3NUeXA+DQogICAgPERUb3RhbFlNREhNUz4yMDI0LzA0LzI1IDE1OjMyOjI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42ODQ8L0luZmxvd1ZhbD4NCiAgICA8RGlzcFZhbD42ODQgPC9EaXNwVmFsPg0KICAgIDxMYXN0VXBkVGltZT4yMDI1LzA1LzA4IDE4OjQ3OjQ4PC9MYXN0VXBkVGltZT4NCiAgICA8V29ya3NoZWV0Tk0+UEz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jg0LDc5NCwwMDA8L09yaWdpbmFsVmFsPg0KICAgIDxMYXN0TnVtVmFsPjY4NDwvTGFzdE51bVZhbD4NCiAgICA8UmF3TGlua1ZhbD42ODQ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tMjQsMDA2PC9JbmZsb3dWYWw+DQogICAgPERpc3BWYWw+4payIDI0LDAwNiA8L0Rpc3BWYWw+DQogICAgPExhc3RVcGRUaW1lPjIwMjUvMDUvMDggMTg6NDc6NDg8L0xhc3RVcGRUaW1lPg0KICAgIDxXb3Jrc2hlZXROTT5QTO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jQsMDA2LDc3MSwwMDA8L09yaWdpbmFsVmFsPg0KICAgIDxMYXN0TnVtVmFsPi0yNCwwMDY8L0xhc3ROdW1WYWw+DQogICAgPFJhd0xpbmtWYWw+LTI0LDAwNj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tMjQsMDA2PC9JbmZsb3dWYWw+DQogICAgPERpc3BWYWw+4payIDI0LDAwNiA8L0Rpc3BWYWw+DQogICAgPExhc3RVcGRUaW1lPjIwMjUvMDUvMDggMTg6NDc6NDg8L0xhc3RVcGRUaW1lPg0KICAgIDxXb3Jrc2hlZXROTT5QTOOAkElGUlPjgJE8L1dvcmtzaGVldE5NPg0KICAgIDxMaW5rQ2VsbEFkZHJlc3NBMT5PMjU8L0xpbmtDZWxsQWRkcmVzc0ExPg0KICAgIDxMaW5rQ2VsbEFkZHJlc3NSMUMxPlIyN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kwMDAwMDA1N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jQsMDA2LDc3MSwwMDA8L09yaWdpbmFsVmFsPg0KICAgIDxMYXN0TnVtVmFsPi0yNCwwMDY8L0xhc3ROdW1WYWw+DQogICAgPFJhd0xpbmtWYWw+LTI0LDAwNj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40Myw2MTU8L0luZmxvd1ZhbD4NCiAgICA8RGlzcFZhbD40Myw2MTUgPC9EaXNwVmFsPg0KICAgIDxMYXN0VXBkVGltZT4yMDI1LzA1LzA4IDE4OjQ3OjQ4PC9MYXN0VXBkVGltZT4NCiAgICA8V29ya3NoZWV0Tk0+UEzjgJBJRlJT44CRPC9Xb3Jrc2hlZXROTT4NCiAgICA8TGlua0NlbGxBZGRyZXNzQTE+TzI3PC9MaW5rQ2VsbEFkZHJlc3NBMT4NCiAgICA8TGlua0NlbGxBZGRyZXNzUjFDMT5SMjd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AwMDAwMDAwMC8xLzEvMjQyL0s5MDAwMDAwN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NDMsNjE1LDc5OCwwMDA8L09yaWdpbmFsVmFsPg0KICAgIDxMYXN0TnVtVmFsPjQzLDYxNTwvTGFzdE51bVZhbD4NCiAgICA8UmF3TGlua1ZhbD40Myw2MT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xMjUsNDk4PC9JbmZsb3dWYWw+DQogICAgPERpc3BWYWw+MTI1LDQ5OCA8L0Rpc3BWYWw+DQogICAgPExhc3RVcGRUaW1lPjIwMjUvMDUvMDggMTg6NDc6NDg8L0xhc3RVcGRUaW1lPg0KICAgIDxXb3Jrc2hlZXROTT5QTOOAkElGUlPjgJE8L1dvcmtzaGVldE5NPg0KICAgIDxMaW5rQ2VsbEFkZHJlc3NBMT5PMjg8L0xpbmtDZWxsQWRkcmVzc0ExPg0KICAgIDxMaW5rQ2VsbEFkZHJlc3NSMUMxPlIy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c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I1LDQ5OCwzNTAsMDAwPC9PcmlnaW5hbFZhbD4NCiAgICA8TGFzdE51bVZhbD4xMjUsNDk4PC9MYXN0TnVtVmFsPg0KICAgIDxSYXdMaW5rVmFsPjEyNSw0OTg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tMjIsNDM3PC9JbmZsb3dWYWw+DQogICAgPERpc3BWYWw+4payIDIyLDQzNyA8L0Rpc3BWYWw+DQogICAgPExhc3RVcGRUaW1lPjIwMjUvMDUvMDggMTg6NDc6NDg8L0xhc3RVcGRUaW1lPg0KICAgIDxXb3Jrc2hlZXROTT5QTOOAkElGUlPjgJE8L1dvcmtzaGVldE5NPg0KICAgIDxMaW5rQ2VsbEFkZHJlc3NBMT5PMjk8L0xpbmtDZWxsQWRkcmVzc0ExPg0KICAgIDxMaW5rQ2VsbEFkZHJlc3NSMUMxPlIyO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xMDgwWj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IyLDQzNyw2MzUsMDAwPC9PcmlnaW5hbFZhbD4NCiAgICA8TGFzdE51bVZhbD4tMjIsNDM3PC9MYXN0TnVtVmFsPg0KICAgIDxSYXdMaW5rVmFsPi0yMiw0Mzc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xMDMsMDYwPC9JbmZsb3dWYWw+DQogICAgPERpc3BWYWw+MTAzLDA2MCA8L0Rpc3BWYWw+DQogICAgPExhc3RVcGRUaW1lPjIwMjUvMDUvMDggMTg6NDc6NDg8L0xhc3RVcGRUaW1lPg0KICAgIDxXb3Jrc2hlZXROTT5QTOOAkElGUlPjgJE8L1dvcmtzaGVldE5NPg0KICAgIDxMaW5rQ2VsbEFkZHJlc3NBMT5PMzA8L0xpbmtDZWxsQWRkcmVzc0ExPg0KICAgIDxMaW5rQ2VsbEFkZHJlc3NSMUMxPlIzM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z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AzLDA2MCw3MTUsMDAwPC9PcmlnaW5hbFZhbD4NCiAgICA8TGFzdE51bVZhbD4xMDMsMDYwPC9MYXN0TnVtVmFsPg0KICAgIDxSYXdMaW5rVmFsPjEwMywwNjA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xMDAsNzY1PC9JbmZsb3dWYWw+DQogICAgPERpc3BWYWw+MTAwLDc2NSA8L0Rpc3BWYWw+DQogICAgPExhc3RVcGRUaW1lPjIwMjUvMDUvMDggMTg6NDc6NDg8L0xhc3RVcGRUaW1lPg0KICAgIDxXb3Jrc2hlZXROTT5QTOOAkElGUlPjgJE8L1dvcmtzaGVldE5NPg0KICAgIDxMaW5rQ2VsbEFkZHJlc3NBMT5PMzI8L0xpbmtDZWxsQWRkcmVzc0ExPg0KICAgIDxMaW5rQ2VsbEFkZHJlc3NSMUMxPlIzMk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MDAwMDAwMDAwLzEvMS8yNDIvSzI0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AwLDc2NSw3NjMsMDAwPC9PcmlnaW5hbFZhbD4NCiAgICA8TGFzdE51bVZhbD4xMDAsNzY1PC9MYXN0TnVtVmFsPg0KICAgIDxSYXdMaW5rVmFsPjEwMCw3NjU8L1Jhd0xpbmtWYWw+DQogICAgPFZpZXdVbml0VHlwPjc8L1ZpZXdVbml0VHlwPg0KICAgIDxEZWNpbWFsUG9pbnQ+MDwvRGVjaW1hbFBvaW50Pg0KICAgIDxSb3VuZFR5cD4yPC9Sb3VuZFR5cD4NCiAgICA8TnVtVGV4dFR5cD4xPC9OdW1UZXh0VHlwPg0KICAgIDxDbGFzc1R5cD4zPC9DbGFzc1R5cD4NCiAgICA8RFRvdGFsWU1ESE1TPjIwMjQvMDQvMjUgMTU6MzI6Mj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3" Error="">PD94bWwgdmVyc2lvbj0iMS4wIiBlbmNvZGluZz0idXRmLTgiPz4NCjxMaW5rSW5mb0V4Y2VsIHhtbG5zOnhzaT0iaHR0cDovL3d3dy53My5vcmcvMjAwMS9YTUxTY2hlbWEtaW5zdGFuY2UiIHhtbG5zOnhzZD0iaHR0cDovL3d3dy53My5vcmcvMjAwMS9YTUxTY2hlbWEiPg0KICA8TGlua0luZm9Db3JlPg0KICAgIDxMaW5rSWQ+NTEzPC9MaW5rSWQ+DQogICAgPEluZmxvd1ZhbD4yLDI5NDwvSW5mbG93VmFsPg0KICAgIDxEaXNwVmFsPjIsMjk0IDwvRGlzcFZhbD4NCiAgICA8TGFzdFVwZFRpbWU+MjAyNS8wNS8wOCAxODo0Nzo0ODwvTGFzdFVwZFRpbWU+DQogICAgPFdvcmtzaGVldE5NPlBM44CQSUZSU+OAkT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QwM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yLDI5NCw5NTIsMDAwPC9PcmlnaW5hbFZhbD4NCiAgICA8TGFzdE51bVZhbD4yLDI5NDwvTGFzdE51bVZhbD4NCiAgICA8UmF3TGlua1ZhbD4yLDI5ND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14" Error="">PD94bWwgdmVyc2lvbj0iMS4wIiBlbmNvZGluZz0idXRmLTgiPz4NCjxMaW5rSW5mb0V4Y2VsIHhtbG5zOnhzaT0iaHR0cDovL3d3dy53My5vcmcvMjAwMS9YTUxTY2hlbWEtaW5zdGFuY2UiIHhtbG5zOnhzZD0iaHR0cDovL3d3dy53My5vcmcvMjAwMS9YTUxTY2hlbWEiPg0KICA8TGlua0luZm9Db3JlPg0KICAgIDxMaW5rSWQ+NTE0PC9MaW5rSWQ+DQogICAgPEluZmxvd1ZhbD4xMDMsMDYwPC9JbmZsb3dWYWw+DQogICAgPERpc3BWYWw+MTAzLDA2MCA8L0Rpc3BWYWw+DQogICAgPExhc3RVcGRUaW1lPjIwMjUvMDUvMDggMTg6NDc6NDg8L0xhc3RVcGRUaW1lPg0KICAgIDxXb3Jrc2hlZXROTT5QTOOAkElGUlPjgJE8L1dvcmtzaGVldE5NPg0KICAgIDxMaW5rQ2VsbEFkZHJlc3NBMT5PNDg8L0xpbmtDZWxsQWRkcmVzc0ExPg0KICAgIDxMaW5rQ2VsbEFkZHJlc3NSMUMxPlI0OE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x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AzLDA2MCw3MTUsMDAwPC9PcmlnaW5hbFZhbD4NCiAgICA8TGFzdE51bVZhbD4xMDMsMDYwPC9MYXN0TnVtVmFsPg0KICAgIDxSYXdMaW5rVmFsPjEwMywwNjA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5" Error="">PD94bWwgdmVyc2lvbj0iMS4wIiBlbmNvZGluZz0idXRmLTgiPz4NCjxMaW5rSW5mb0V4Y2VsIHhtbG5zOnhzaT0iaHR0cDovL3d3dy53My5vcmcvMjAwMS9YTUxTY2hlbWEtaW5zdGFuY2UiIHhtbG5zOnhzZD0iaHR0cDovL3d3dy53My5vcmcvMjAwMS9YTUxTY2hlbWEiPg0KICA8TGlua0luZm9Db3JlPg0KICAgIDxMaW5rSWQ+NTE1PC9MaW5rSWQ+DQogICAgPEluZmxvd1ZhbD4xNyw2MTk8L0luZmxvd1ZhbD4NCiAgICA8RGlzcFZhbD4xNyw2MTkgPC9EaXNwVmFsPg0KICAgIDxMYXN0VXBkVGltZT4yMDI1LzA1LzA4IDE4OjQ3OjQ4PC9MYXN0VXBkVGltZT4NCiAgICA8V29ya3NoZWV0Tk0+UEzjgJBJRlJT44CRPC9Xb3Jrc2hlZXROTT4NCiAgICA8TGlua0NlbGxBZGRyZXNzQTE+TzUxPC9MaW5rQ2VsbEFkZHJlc3NBMT4NCiAgICA8TGlua0NlbGxBZGRyZXNzUjFDMT5SNTF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MTcsNjE5LDkwNiwwMDA8L09yaWdpbmFsVmFsPg0KICAgIDxMYXN0TnVtVmFsPjE3LDYxOTwvTGFzdE51bVZhbD4NCiAgICA8UmF3TGlua1ZhbD4xNyw2MTk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6" Error="">PD94bWwgdmVyc2lvbj0iMS4wIiBlbmNvZGluZz0idXRmLTgiPz4NCjxMaW5rSW5mb0V4Y2VsIHhtbG5zOnhzaT0iaHR0cDovL3d3dy53My5vcmcvMjAwMS9YTUxTY2hlbWEtaW5zdGFuY2UiIHhtbG5zOnhzZD0iaHR0cDovL3d3dy53My5vcmcvMjAwMS9YTUxTY2hlbWEiPg0KICA8TGlua0luZm9Db3JlPg0KICAgIDxMaW5rSWQ+NTE2PC9MaW5rSWQ+DQogICAgPEluZmxvd1ZhbD4xNTI8L0luZmxvd1ZhbD4NCiAgICA8RGlzcFZhbD4xNTIgPC9EaXNwVmFsPg0KICAgIDxMYXN0VXBkVGltZT4yMDI1LzA1LzA4IDE4OjQ3OjQ4PC9MYXN0VXBkVGltZT4NCiAgICA8V29ya3NoZWV0Tk0+UEzjgJBJRlJT44CR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MTUyLDQ0NCwwMDA8L09yaWdpbmFsVmFsPg0KICAgIDxMYXN0TnVtVmFsPjE1MjwvTGFzdE51bVZhbD4NCiAgICA8UmF3TGlua1ZhbD4xNTI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7" Error="">PD94bWwgdmVyc2lvbj0iMS4wIiBlbmNvZGluZz0idXRmLTgiPz4NCjxMaW5rSW5mb0V4Y2VsIHhtbG5zOnhzaT0iaHR0cDovL3d3dy53My5vcmcvMjAwMS9YTUxTY2hlbWEtaW5zdGFuY2UiIHhtbG5zOnhzZD0iaHR0cDovL3d3dy53My5vcmcvMjAwMS9YTUxTY2hlbWEiPg0KICA8TGlua0luZm9Db3JlPg0KICAgIDxMaW5rSWQ+NTE3PC9MaW5rSWQ+DQogICAgPEluZmxvd1ZhbD40ODU8L0luZmxvd1ZhbD4NCiAgICA8RGlzcFZhbD40ODUgPC9EaXNwVmFsPg0KICAgIDxMYXN0VXBkVGltZT4yMDI1LzA1LzA4IDE4OjQ3OjQ4PC9MYXN0VXBkVGltZT4NCiAgICA8V29ya3NoZWV0Tk0+UEzjgJBJRlJT44CR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zwvSXRlbUlkPg0KICAgIDxEaXNwSXRlbUlkPkszMjAxMDM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Q4NSw0MjIsMDAwPC9PcmlnaW5hbFZhbD4NCiAgICA8TGFzdE51bVZhbD40ODU8L0xhc3ROdW1WYWw+DQogICAgPFJhd0xpbmtWYWw+NDg1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8" Error="">PD94bWwgdmVyc2lvbj0iMS4wIiBlbmNvZGluZz0idXRmLTgiPz4NCjxMaW5rSW5mb0V4Y2VsIHhtbG5zOnhzaT0iaHR0cDovL3d3dy53My5vcmcvMjAwMS9YTUxTY2hlbWEtaW5zdGFuY2UiIHhtbG5zOnhzZD0iaHR0cDovL3d3dy53My5vcmcvMjAwMS9YTUxTY2hlbWEiPg0KICA8TGlua0luZm9Db3JlPg0KICAgIDxMaW5rSWQ+NTE4PC9MaW5rSWQ+DQogICAgPEluZmxvd1ZhbD4xOCwyNTc8L0luZmxvd1ZhbD4NCiAgICA8RGlzcFZhbD4xOCwyNTcgPC9EaXNwVmFsPg0KICAgIDxMYXN0VXBkVGltZT4yMDI1LzA1LzA4IDE4OjQ3OjQ4PC9MYXN0VXBkVGltZT4NCiAgICA8V29ya3NoZWV0Tk0+UEzjgJBJRlJT44CRPC9Xb3Jrc2hlZXROTT4NCiAgICA8TGlua0NlbGxBZGRyZXNzQTE+TzU0PC9MaW5rQ2VsbEFkZHJlc3NBMT4NCiAgICA8TGlua0NlbGxBZGRyZXNzUjFDMT5SNTR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jE4LDI1Nyw3NzIsMDAwPC9PcmlnaW5hbFZhbD4NCiAgICA8TGFzdE51bVZhbD4xOCwyNTc8L0xhc3ROdW1WYWw+DQogICAgPFJhd0xpbmtWYWw+MTgsMjU3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19" Error="">PD94bWwgdmVyc2lvbj0iMS4wIiBlbmNvZGluZz0idXRmLTgiPz4NCjxMaW5rSW5mb0V4Y2VsIHhtbG5zOnhzaT0iaHR0cDovL3d3dy53My5vcmcvMjAwMS9YTUxTY2hlbWEtaW5zdGFuY2UiIHhtbG5zOnhzZD0iaHR0cDovL3d3dy53My5vcmcvMjAwMS9YTUxTY2hlbWEiPg0KICA8TGlua0luZm9Db3JlPg0KICAgIDxMaW5rSWQ+NTE5PC9MaW5rSWQ+DQogICAgPEluZmxvd1ZhbD4zOSwyMzI8L0luZmxvd1ZhbD4NCiAgICA8RGlzcFZhbD4zOSwyMzIgPC9EaXNwVmFsPg0KICAgIDxMYXN0VXBkVGltZT4yMDI1LzA1LzA4IDE4OjQ3OjQ4PC9MYXN0VXBkVGltZT4NCiAgICA8V29ya3NoZWV0Tk0+UEzjgJBJRlJT44CRPC9Xb3Jrc2hlZXROTT4NCiAgICA8TGlua0NlbGxBZGRyZXNzQTE+TzU2PC9MaW5rQ2VsbEFkZHJlc3NBMT4NCiAgICA8TGlua0NlbGxBZGRyZXNzUjFDMT5SNTZ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zksMjMyLDU4MiwwMDA8L09yaWdpbmFsVmFsPg0KICAgIDxMYXN0TnVtVmFsPjM5LDIzMjwvTGFzdE51bVZhbD4NCiAgICA8UmF3TGlua1ZhbD4zOSwyMzI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0" Error="">PD94bWwgdmVyc2lvbj0iMS4wIiBlbmNvZGluZz0idXRmLTgiPz4NCjxMaW5rSW5mb0V4Y2VsIHhtbG5zOnhzaT0iaHR0cDovL3d3dy53My5vcmcvMjAwMS9YTUxTY2hlbWEtaW5zdGFuY2UiIHhtbG5zOnhzZD0iaHR0cDovL3d3dy53My5vcmcvMjAwMS9YTUxTY2hlbWEiPg0KICA8TGlua0luZm9Db3JlPg0KICAgIDxMaW5rSWQ+NTIwPC9MaW5rSWQ+DQogICAgPEluZmxvd1ZhbD4tNjI3PC9JbmZsb3dWYWw+DQogICAgPERpc3BWYWw+4payIDYyNyA8L0Rpc3BWYWw+DQogICAgPExhc3RVcGRUaW1lPjIwMjUvMDUvMDggMTg6NDc6NDg8L0xhc3RVcGRUaW1lPg0KICAgIDxXb3Jrc2hlZXROTT5QTO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kwMDAwMDA2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3PC9JdGVtSWQ+DQogICAgPERpc3BJdGVtSWQ+SzMyMDIwMjAwPC9EaXNwSXRlbUlkPg0KICAgIDxDb2xJZD5SMzAxMDAwMDAjPC9Db2xJZD4NCiAgICA8VGVtQXhpc1R5cD4xMDAwMDA8L1RlbUF4aXNUeXA+DQogICAgPE1lbnVObT7pgKPntZDntJTmkI3nm4rlj4rjgbPjgZ3jga7ku5bjga7ljIXmi6zliKnnm4roqIjnrpfmm7g8L01lbnVObT4NCiAgICA8SXRlbU5tPuOCreODo+ODg+OCt+ODpeODu+ODleODreODvOODu+ODmOODg+OCuDwvSXRlbU5tPg0KICAgIDxDb2xObT7lvZPmnJ/ph5HpoY08L0NvbE5tPg0KICAgIDxPcmlnaW5hbFZhbD4tNjI3LDAxMSwwMDA8L09yaWdpbmFsVmFsPg0KICAgIDxMYXN0TnVtVmFsPi02Mjc8L0xhc3ROdW1WYWw+DQogICAgPFJhd0xpbmtWYWw+LTYyNz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1" Error="">PD94bWwgdmVyc2lvbj0iMS4wIiBlbmNvZGluZz0idXRmLTgiPz4NCjxMaW5rSW5mb0V4Y2VsIHhtbG5zOnhzaT0iaHR0cDovL3d3dy53My5vcmcvMjAwMS9YTUxTY2hlbWEtaW5zdGFuY2UiIHhtbG5zOnhzZD0iaHR0cDovL3d3dy53My5vcmcvMjAwMS9YTUxTY2hlbWEiPg0KICA8TGlua0luZm9Db3JlPg0KICAgIDxMaW5rSWQ+NTIxPC9MaW5rSWQ+DQogICAgPEluZmxvd1ZhbD4xMywzNTk8L0luZmxvd1ZhbD4NCiAgICA8RGlzcFZhbD4xMywzNTkgPC9EaXNwVmFsPg0KICAgIDxMYXN0VXBkVGltZT4yMDI1LzA1LzA4IDE4OjQ3OjQ4PC9MYXN0VXBkVGltZT4NCiAgICA8V29ya3NoZWV0Tk0+UEz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g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EzLDM1OSwzMTcsMDAwPC9PcmlnaW5hbFZhbD4NCiAgICA8TGFzdE51bVZhbD4xMywzNTk8L0xhc3ROdW1WYWw+DQogICAgPFJhd0xpbmtWYWw+MTMsMzU5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2" Error="">PD94bWwgdmVyc2lvbj0iMS4wIiBlbmNvZGluZz0idXRmLTgiPz4NCjxMaW5rSW5mb0V4Y2VsIHhtbG5zOnhzaT0iaHR0cDovL3d3dy53My5vcmcvMjAwMS9YTUxTY2hlbWEtaW5zdGFuY2UiIHhtbG5zOnhzZD0iaHR0cDovL3d3dy53My5vcmcvMjAwMS9YTUxTY2hlbWEiPg0KICA8TGlua0luZm9Db3JlPg0KICAgIDxMaW5rSWQ+NTIyPC9MaW5rSWQ+DQogICAgPEluZmxvd1ZhbD41MSw5NjQ8L0luZmxvd1ZhbD4NCiAgICA8RGlzcFZhbD41MSw5NjQgPC9EaXNwVmFsPg0KICAgIDxMYXN0VXBkVGltZT4yMDI1LzA1LzA4IDE4OjQ3OjQ4PC9MYXN0VXBkVGltZT4NCiAgICA8V29ya3NoZWV0Tk0+UEzjgJBJRlJT44CRPC9Xb3Jrc2hlZXROTT4NCiAgICA8TGlua0NlbGxBZGRyZXNzQTE+TzU5PC9MaW5rQ2VsbEFkZHJlc3NBMT4NCiAgICA8TGlua0NlbGxBZGRyZXNzUjFDMT5SNTl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5MDAwMDAwNj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UxLDk2NCw4ODgsMDAwPC9PcmlnaW5hbFZhbD4NCiAgICA8TGFzdE51bVZhbD41MSw5NjQ8L0xhc3ROdW1WYWw+DQogICAgPFJhd0xpbmtWYWw+NTEsOTY0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3" Error="">PD94bWwgdmVyc2lvbj0iMS4wIiBlbmNvZGluZz0idXRmLTgiPz4NCjxMaW5rSW5mb0V4Y2VsIHhtbG5zOnhzaT0iaHR0cDovL3d3dy53My5vcmcvMjAwMS9YTUxTY2hlbWEtaW5zdGFuY2UiIHhtbG5zOnhzZD0iaHR0cDovL3d3dy53My5vcmcvMjAwMS9YTUxTY2hlbWEiPg0KICA8TGlua0luZm9Db3JlPg0KICAgIDxMaW5rSWQ+NTIzPC9MaW5rSWQ+DQogICAgPEluZmxvd1ZhbD43MCwyMjI8L0luZmxvd1ZhbD4NCiAgICA8RGlzcFZhbD43MCwyMjIgPC9EaXNwVmFsPg0KICAgIDxMYXN0VXBkVGltZT4yMDI1LzA1LzA4IDE4OjQ3OjQ4PC9MYXN0VXBkVGltZT4NCiAgICA8V29ya3NoZWV0Tk0+UEz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TUwMDAwMDAwMC8xLzEvMjQyL0sz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cwLDIyMiw2NjAsMDAwPC9PcmlnaW5hbFZhbD4NCiAgICA8TGFzdE51bVZhbD43MCwyMjI8L0xhc3ROdW1WYWw+DQogICAgPFJhd0xpbmtWYWw+NzAsMjIyPC9SYXdMaW5rVmFsPg0KICAgIDxWaWV3VW5pdFR5cD43PC9WaWV3VW5pdFR5cD4NCiAgICA8RGVjaW1hbFBvaW50PjA8L0RlY2ltYWxQb2ludD4NCiAgICA8Um91bmRUeXA+MjwvUm91bmRUeXA+DQogICAgPE51bVRleHRUeXA+MTwvTnVtVGV4dFR5cD4NCiAgICA8Q2xhc3NUeXA+MzwvQ2xhc3NUeXA+DQogICAgPERUb3RhbFlNREhNUz4yMDI0LzA0LzI1IDE2OjExOjM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24" Error="">PD94bWwgdmVyc2lvbj0iMS4wIiBlbmNvZGluZz0idXRmLTgiPz4NCjxMaW5rSW5mb0V4Y2VsIHhtbG5zOnhzaT0iaHR0cDovL3d3dy53My5vcmcvMjAwMS9YTUxTY2hlbWEtaW5zdGFuY2UiIHhtbG5zOnhzZD0iaHR0cDovL3d3dy53My5vcmcvMjAwMS9YTUxTY2hlbWEiPg0KICA8TGlua0luZm9Db3JlPg0KICAgIDxMaW5rSWQ+NTI0PC9MaW5rSWQ+DQogICAgPEluZmxvd1ZhbD4xNzMsMjgzPC9JbmZsb3dWYWw+DQogICAgPERpc3BWYWw+MTczLDI4MyA8L0Rpc3BWYWw+DQogICAgPExhc3RVcGRUaW1lPjIwMjUvMDUvMDggMTg6NDc6NDg8L0xhc3RVcGRUaW1lPg0KICAgIDxXb3Jrc2hlZXROTT5QTOOAkElGUlPjgJE8L1dvcmtzaGVldE5NPg0KICAgIDxMaW5rQ2VsbEFkZHJlc3NBMT5PNjE8L0xpbmtDZWxsQWRkcmVzc0ExPg0KICAgIDxMaW5rQ2VsbEFkZHJlc3NSMUMxPlI2M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zM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czLDI4MywzNzUsMDAwPC9PcmlnaW5hbFZhbD4NCiAgICA8TGFzdE51bVZhbD4xNzMsMjgzPC9MYXN0TnVtVmFsPg0KICAgIDxSYXdMaW5rVmFsPjE3MywyODM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5" Error="">PD94bWwgdmVyc2lvbj0iMS4wIiBlbmNvZGluZz0idXRmLTgiPz4NCjxMaW5rSW5mb0V4Y2VsIHhtbG5zOnhzaT0iaHR0cDovL3d3dy53My5vcmcvMjAwMS9YTUxTY2hlbWEtaW5zdGFuY2UiIHhtbG5zOnhzZD0iaHR0cDovL3d3dy53My5vcmcvMjAwMS9YTUxTY2hlbWEiPg0KICA8TGlua0luZm9Db3JlPg0KICAgIDxMaW5rSWQ+NTI1PC9MaW5rSWQ+DQogICAgPEluZmxvd1ZhbD4xNjgsMzE3PC9JbmZsb3dWYWw+DQogICAgPERpc3BWYWw+MTY4LDMxNyA8L0Rpc3BWYWw+DQogICAgPExhc3RVcGRUaW1lPjIwMjUvMDUvMDggMTg6NDc6NDg8L0xhc3RVcGRUaW1lPg0KICAgIDxXb3Jrc2hlZXROTT5QTOOAkElGUlPjgJE8L1dvcmtzaGVldE5NPg0KICAgIDxMaW5rQ2VsbEFkZHJlc3NBMT5PNjM8L0xpbmtDZWxsQWRkcmVzc0ExPg0KICAgIDxMaW5rQ2VsbEFkZHJlc3NSMUMxPlI2M0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DE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Y4LDMxNywzODQsMDAwPC9PcmlnaW5hbFZhbD4NCiAgICA8TGFzdE51bVZhbD4xNjgsMzE3PC9MYXN0TnVtVmFsPg0KICAgIDxSYXdMaW5rVmFsPjE2OCwzMTc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6" Error="">PD94bWwgdmVyc2lvbj0iMS4wIiBlbmNvZGluZz0idXRmLTgiPz4NCjxMaW5rSW5mb0V4Y2VsIHhtbG5zOnhzaT0iaHR0cDovL3d3dy53My5vcmcvMjAwMS9YTUxTY2hlbWEtaW5zdGFuY2UiIHhtbG5zOnhzZD0iaHR0cDovL3d3dy53My5vcmcvMjAwMS9YTUxTY2hlbWEiPg0KICA8TGlua0luZm9Db3JlPg0KICAgIDxMaW5rSWQ+NTI2PC9MaW5rSWQ+DQogICAgPEluZmxvd1ZhbD40LDk2NTwvSW5mbG93VmFsPg0KICAgIDxEaXNwVmFsPjQsOTY1IDwvRGlzcFZhbD4NCiAgICA8TGFzdFVwZFRpbWU+MjAyNS8wNS8wOCAxODo0Nzo0ODwvTGFzdFVwZFRpbWU+DQogICAgPFdvcmtzaGVldE5NPlBM44CQSUZSU+OAkTwvV29ya3NoZWV0Tk0+DQogICAgPExpbmtDZWxsQWRkcmVzc0ExPk82NDwvTGlua0NlbGxBZGRyZXNzQTE+DQogICAgPExpbmtDZWxsQWRkcmVzc1IxQzE+UjY0QzE1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1MDAwMDAwMDAvMS8xLzI0Mi9LMzUwMj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40LDk2NSw5OTEsMDAwPC9PcmlnaW5hbFZhbD4NCiAgICA8TGFzdE51bVZhbD40LDk2NTwvTGFzdE51bVZhbD4NCiAgICA8UmF3TGlua1ZhbD40LDk2NTwvUmF3TGlua1ZhbD4NCiAgICA8Vmlld1VuaXRUeXA+NzwvVmlld1VuaXRUeXA+DQogICAgPERlY2ltYWxQb2ludD4wPC9EZWNpbWFsUG9pbnQ+DQogICAgPFJvdW5kVHlwPjI8L1JvdW5kVHlwPg0KICAgIDxOdW1UZXh0VHlwPjE8L051bVRleHRUeXA+DQogICAgPENsYXNzVHlwPjM8L0NsYXNzVHlwPg0KICAgIDxEVG90YWxZTURITVM+MjAyNC8wNC8yNSAxNjoxMToz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27" Error="">PD94bWwgdmVyc2lvbj0iMS4wIiBlbmNvZGluZz0idXRmLTgiPz4NCjxMaW5rSW5mb0V4Y2VsIHhtbG5zOnhzaT0iaHR0cDovL3d3dy53My5vcmcvMjAwMS9YTUxTY2hlbWEtaW5zdGFuY2UiIHhtbG5zOnhzZD0iaHR0cDovL3d3dy53My5vcmcvMjAwMS9YTUxTY2hlbWEiPg0KICA8TGlua0luZm9Db3JlPg0KICAgIDxMaW5rSWQ+NTI3PC9MaW5rSWQ+DQogICAgPEluZmxvd1ZhbD4xNzMsMjgzPC9JbmZsb3dWYWw+DQogICAgPERpc3BWYWw+MTczLDI4MyA8L0Rpc3BWYWw+DQogICAgPExhc3RVcGRUaW1lPjIwMjUvMDUvMDggMTg6NDc6NDg8L0xhc3RVcGRUaW1lPg0KICAgIDxXb3Jrc2hlZXROTT5QTOOAkElGUlPjgJE8L1dvcmtzaGVldE5NPg0KICAgIDxMaW5rQ2VsbEFkZHJlc3NBMT5PNjU8L0xpbmtDZWxsQWRkcmVzc0ExPg0KICAgIDxMaW5rQ2VsbEFkZHJlc3NSMUMxPlI2NUMxNT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xNTAwMDAwMDAwLzEvMS8yNDIvSzM1MFo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czLDI4MywzNzUsMDAwPC9PcmlnaW5hbFZhbD4NCiAgICA8TGFzdE51bVZhbD4xNzMsMjgzPC9MYXN0TnVtVmFsPg0KICAgIDxSYXdMaW5rVmFsPjE3MywyODM8L1Jhd0xpbmtWYWw+DQogICAgPFZpZXdVbml0VHlwPjc8L1ZpZXdVbml0VHlwPg0KICAgIDxEZWNpbWFsUG9pbnQ+MDwvRGVjaW1hbFBvaW50Pg0KICAgIDxSb3VuZFR5cD4yPC9Sb3VuZFR5cD4NCiAgICA8TnVtVGV4dFR5cD4xPC9OdW1UZXh0VHlwPg0KICAgIDxDbGFzc1R5cD4zPC9DbGFzc1R5cD4NCiAgICA8RFRvdGFsWU1ESE1TPjIwMjQvMDQvMjUgMTY6MTE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8" Error="">PD94bWwgdmVyc2lvbj0iMS4wIiBlbmNvZGluZz0idXRmLTgiPz4NCjxMaW5rSW5mb0V4Y2VsIHhtbG5zOnhzaT0iaHR0cDovL3d3dy53My5vcmcvMjAwMS9YTUxTY2hlbWEtaW5zdGFuY2UiIHhtbG5zOnhzZD0iaHR0cDovL3d3dy53My5vcmcvMjAwMS9YTUxTY2hlbWEiPg0KICA8TGlua0luZm9Db3JlPg0KICAgIDxMaW5rSWQ+NTI4PC9MaW5rSWQ+DQogICAgPEluZmxvd1ZhbD4xOTYsMjc1PC9JbmZsb3dWYWw+DQogICAgPERpc3BWYWw+MTk2LDI3NSA8L0Rpc3BWYWw+DQogICAgPExhc3RVcGRUaW1lPjIwMjUvMDUvMDggMTg6NDc6NDg8L0xhc3RVcGRUaW1lPg0KICAgIDxXb3Jrc2hlZXROTT5CU+OAkElGUlPjgJE8L1dvcmtzaGVldE5NPg0KICAgIDxMaW5rQ2VsbEFkZHJlc3NBMT5QNjwvTGlua0NlbGxBZGRyZXNzQTE+DQogICAgPExpbmtDZWxsQWRkcmVzc1IxQzE+U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29" Error="">PD94bWwgdmVyc2lvbj0iMS4wIiBlbmNvZGluZz0idXRmLTgiPz4NCjxMaW5rSW5mb0V4Y2VsIHhtbG5zOnhzaT0iaHR0cDovL3d3dy53My5vcmcvMjAwMS9YTUxTY2hlbWEtaW5zdGFuY2UiIHhtbG5zOnhzZD0iaHR0cDovL3d3dy53My5vcmcvMjAwMS9YTUxTY2hlbWEiPg0KICA8TGlua0luZm9Db3JlPg0KICAgIDxMaW5rSWQ+NTI5PC9MaW5rSWQ+DQogICAgPEluZmxvd1ZhbD4xMywxMzk8L0luZmxvd1ZhbD4NCiAgICA8RGlzcFZhbD4xMywxMzkgPC9EaXNwVmFsPg0KICAgIDxMYXN0VXBkVGltZT4yMDI1LzA1LzA4IDE4OjQ3OjQ4PC9MYXN0VXBkVGltZT4NCiAgICA8V29ya3NoZWV0Tk0+QlP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y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I8L0l0ZW1JZD4NCiAgICA8RGlzcEl0ZW1JZD5LMTEwMTAyMDA8L0Rpc3BJdGVtSWQ+DQogICAgPENvbElkPlIzMDEwMDAwMCM8L0NvbElkPg0KICAgIDxUZW1BeGlzVHlwPjEwMDAwMDwvVGVtQXhpc1R5cD4NCiAgICA8TWVudU5tPumAo+e1kOiyoeaUv+eKtuaFi+ioiOeul+abuDwvTWVudU5tPg0KICAgIDxJdGVtTm0+5a6a5pyf6aCQ6YeRPC9JdGVtTm0+DQogICAgPENvbE5tPuW9k+acn+mHkemhjTwvQ29sTm0+DQogICAgPE9yaWdpbmFsVmFsPjEzLDEzOSwxMjAsMDAwPC9PcmlnaW5hbFZhbD4NCiAgICA8TGFzdE51bVZhbD4xMywxMzk8L0xhc3ROdW1WYWw+DQogICAgPFJhd0xpbmtWYWw+MTMsMTM5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0" Error="">PD94bWwgdmVyc2lvbj0iMS4wIiBlbmNvZGluZz0idXRmLTgiPz4NCjxMaW5rSW5mb0V4Y2VsIHhtbG5zOnhzaT0iaHR0cDovL3d3dy53My5vcmcvMjAwMS9YTUxTY2hlbWEtaW5zdGFuY2UiIHhtbG5zOnhzZD0iaHR0cDovL3d3dy53My5vcmcvMjAwMS9YTUxTY2hlbWEiPg0KICA8TGlua0luZm9Db3JlPg0KICAgIDxMaW5rSWQ+NTMwPC9MaW5rSWQ+DQogICAgPEluZmxvd1ZhbD44MjYsOTcyPC9JbmZsb3dWYWw+DQogICAgPERpc3BWYWw+ODI2LDk3MiA8L0Rpc3BWYWw+DQogICAgPExhc3RVcGRUaW1lPjIwMjUvMDUvMDggMTg6NDc6NDg8L0xhc3RVcGRUaW1lPg0KICAgIDxXb3Jrc2hlZXROTT5CU+OAkElGUlPjgJE8L1dvcmtzaGVldE5NPg0KICAgIDxMaW5rQ2VsbEFkZHJlc3NBMT5QODwvTGlua0NlbGxBZGRyZXNzQTE+DQogICAgPExpbmtDZWxsQWRkcmVzc1IxQzE+U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I2LDk3MiwxNTUsMDAwPC9PcmlnaW5hbFZhbD4NCiAgICA8TGFzdE51bVZhbD44MjYsOTcyPC9MYXN0TnVtVmFsPg0KICAgIDxSYXdMaW5rVmFsPjgyNiw5Nz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1" Error="">PD94bWwgdmVyc2lvbj0iMS4wIiBlbmNvZGluZz0idXRmLTgiPz4NCjxMaW5rSW5mb0V4Y2VsIHhtbG5zOnhzaT0iaHR0cDovL3d3dy53My5vcmcvMjAwMS9YTUxTY2hlbWEtaW5zdGFuY2UiIHhtbG5zOnhzZD0iaHR0cDovL3d3dy53My5vcmcvMjAwMS9YTUxTY2hlbWEiPg0KICA8TGlua0luZm9Db3JlPg0KICAgIDxMaW5rSWQ+NTMxPC9MaW5rSWQ+DQogICAgPEluZmxvd1ZhbD41LDQ0NDwvSW5mbG93VmFsPg0KICAgIDxEaXNwVmFsPjUsNDQ0IDwvRGlzcFZhbD4NCiAgICA8TGFzdFVwZFRpbWU+MjAyNS8wNS8wOCAxODo0Nzo0ODwvTGFzdFVwZFRpbWU+DQogICAgPFdvcmtzaGVldE5NPkJT44CQSUZSU+OAkTwvV29ya3NoZWV0Tk0+DQogICAgPExpbmtDZWxsQWRkcmVzc0ExPlAxMDwvTGlua0NlbGxBZGRyZXNzQTE+DQogICAgPExpbmtDZWxsQWRkcmVzc1IxQzE+UjEw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A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UsNDQ0LDM5MiwwMDA8L09yaWdpbmFsVmFsPg0KICAgIDxMYXN0TnVtVmFsPjUsNDQ0PC9MYXN0TnVtVmFsPg0KICAgIDxSYXdMaW5rVmFsPjUsNDQ0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2" Error="">PD94bWwgdmVyc2lvbj0iMS4wIiBlbmNvZGluZz0idXRmLTgiPz4NCjxMaW5rSW5mb0V4Y2VsIHhtbG5zOnhzaT0iaHR0cDovL3d3dy53My5vcmcvMjAwMS9YTUxTY2hlbWEtaW5zdGFuY2UiIHhtbG5zOnhzZD0iaHR0cDovL3d3dy53My5vcmcvMjAwMS9YTUxTY2hlbWEiPg0KICA8TGlua0luZm9Db3JlPg0KICAgIDxMaW5rSWQ+NTMyPC9MaW5rSWQ+DQogICAgPEluZmxvd1ZhbD4yODgsMzAyPC9JbmZsb3dWYWw+DQogICAgPERpc3BWYWw+Mjg4LDMwMiA8L0Rpc3BWYWw+DQogICAgPExhc3RVcGRUaW1lPjIwMjUvMDUvMDggMTg6NDc6NDg8L0xhc3RVcGRUaW1lPg0KICAgIDxXb3Jrc2hlZXROTT5CU+OAkElGUlPjgJE8L1dvcmtzaGVldE5NPg0KICAgIDxMaW5rQ2VsbEFkZHJlc3NBMT5QMTE8L0xpbmtDZWxsQWRkcmVzc0ExPg0KICAgIDxMaW5rQ2VsbEFkZHJlc3NSMUMxPlIx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w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gsMzAyLDUwMSwwMDA8L09yaWdpbmFsVmFsPg0KICAgIDxMYXN0TnVtVmFsPjI4OCwzMDI8L0xhc3ROdW1WYWw+DQogICAgPFJhd0xpbmtWYWw+Mjg4LDMwM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3" Error="">PD94bWwgdmVyc2lvbj0iMS4wIiBlbmNvZGluZz0idXRmLTgiPz4NCjxMaW5rSW5mb0V4Y2VsIHhtbG5zOnhzaT0iaHR0cDovL3d3dy53My5vcmcvMjAwMS9YTUxTY2hlbWEtaW5zdGFuY2UiIHhtbG5zOnhzZD0iaHR0cDovL3d3dy53My5vcmcvMjAwMS9YTUxTY2hlbWEiPg0KICA8TGlua0luZm9Db3JlPg0KICAgIDxMaW5rSWQ+NTMzPC9MaW5rSWQ+DQogICAgPEluZmxvd1ZhbD4xMSw0MDM8L0luZmxvd1ZhbD4NCiAgICA8RGlzcFZhbD4xMSw0MDMgPC9EaXNwVmFsPg0KICAgIDxMYXN0VXBkVGltZT4yMDI1LzA1LzA4IDE4OjQ3OjQ4PC9MYXN0VXBkVGltZT4NCiAgICA8V29ya3NoZWV0Tk0+QlP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NDAzLDcyNSwwMDA8L09yaWdpbmFsVmFsPg0KICAgIDxMYXN0TnVtVmFsPjExLDQwMzwvTGFzdE51bVZhbD4NCiAgICA8UmF3TGlua1ZhbD4xMSw0MD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4" Error="">PD94bWwgdmVyc2lvbj0iMS4wIiBlbmNvZGluZz0idXRmLTgiPz4NCjxMaW5rSW5mb0V4Y2VsIHhtbG5zOnhzaT0iaHR0cDovL3d3dy53My5vcmcvMjAwMS9YTUxTY2hlbWEtaW5zdGFuY2UiIHhtbG5zOnhzZD0iaHR0cDovL3d3dy53My5vcmcvMjAwMS9YTUxTY2hlbWEiPg0KICA8TGlua0luZm9Db3JlPg0KICAgIDxMaW5rSWQ+NTM0PC9MaW5rSWQ+DQogICAgPEluZmxvd1ZhbD4xMDQsNzM2PC9JbmZsb3dWYWw+DQogICAgPERpc3BWYWw+MTA0LDczNiA8L0Rpc3BWYWw+DQogICAgPExhc3RVcGRUaW1lPjIwMjUvMDUvMDggMTg6NDc6NDg8L0xhc3RVcGRUaW1lPg0KICAgIDxXb3Jrc2hlZXROTT5CU+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x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A0LDczNiwzNzMsMDAwPC9PcmlnaW5hbFZhbD4NCiAgICA8TGFzdE51bVZhbD4xMDQsNzM2PC9MYXN0TnVtVmFsPg0KICAgIDxSYXdMaW5rVmFsPjEwNCw3M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5" Error="">PD94bWwgdmVyc2lvbj0iMS4wIiBlbmNvZGluZz0idXRmLTgiPz4NCjxMaW5rSW5mb0V4Y2VsIHhtbG5zOnhzaT0iaHR0cDovL3d3dy53My5vcmcvMjAwMS9YTUxTY2hlbWEtaW5zdGFuY2UiIHhtbG5zOnhzZD0iaHR0cDovL3d3dy53My5vcmcvMjAwMS9YTUxTY2hlbWEiPg0KICA8TGlua0luZm9Db3JlPg0KICAgIDxMaW5rSWQ+NTM1PC9MaW5rSWQ+DQogICAgPEluZmxvd1ZhbD4xNiwyNDg8L0luZmxvd1ZhbD4NCiAgICA8RGlzcFZhbD4xNiwyNDggPC9EaXNwVmFsPg0KICAgIDxMYXN0VXBkVGltZT4yMDI1LzA1LzA4IDE4OjQ3OjQ4PC9MYXN0VXBkVGltZT4NCiAgICA8V29ya3NoZWV0Tk0+QlP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D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sMjQ4LDE3MSwwMDA8L09yaWdpbmFsVmFsPg0KICAgIDxMYXN0TnVtVmFsPjE2LDI0ODwvTGFzdE51bVZhbD4NCiAgICA8UmF3TGlua1ZhbD4xNiwy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6" Error="">PD94bWwgdmVyc2lvbj0iMS4wIiBlbmNvZGluZz0idXRmLTgiPz4NCjxMaW5rSW5mb0V4Y2VsIHhtbG5zOnhzaT0iaHR0cDovL3d3dy53My5vcmcvMjAwMS9YTUxTY2hlbWEtaW5zdGFuY2UiIHhtbG5zOnhzZD0iaHR0cDovL3d3dy53My5vcmcvMjAwMS9YTUxTY2hlbWEiPg0KICA8TGlua0luZm9Db3JlPg0KICAgIDxMaW5rSWQ+NTM2PC9MaW5rSWQ+DQogICAgPEluZmxvd1ZhbD4xLDQ2Miw1MjE8L0luZmxvd1ZhbD4NCiAgICA8RGlzcFZhbD4xLDQ2Miw1MjEgPC9EaXNwVmFsPg0KICAgIDxMYXN0VXBkVGltZT4yMDI1LzA1LzA4IDE4OjQ3OjQ4PC9MYXN0VXBkVGltZT4NCiAgICA8V29ya3NoZWV0Tk0+QlP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x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YyLDUyMSw1ODgsMDAwPC9PcmlnaW5hbFZhbD4NCiAgICA8TGFzdE51bVZhbD4xLDQ2Miw1MjE8L0xhc3ROdW1WYWw+DQogICAgPFJhd0xpbmtWYWw+MSw0NjIsNTI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37" Error="">PD94bWwgdmVyc2lvbj0iMS4wIiBlbmNvZGluZz0idXRmLTgiPz4NCjxMaW5rSW5mb0V4Y2VsIHhtbG5zOnhzaT0iaHR0cDovL3d3dy53My5vcmcvMjAwMS9YTUxTY2hlbWEtaW5zdGFuY2UiIHhtbG5zOnhzZD0iaHR0cDovL3d3dy53My5vcmcvMjAwMS9YTUxTY2hlbWEiPg0KICA8TGlua0luZm9Db3JlPg0KICAgIDxMaW5rSWQ+NTM3PC9MaW5rSWQ+DQogICAgPEluZmxvd1ZhbD4yMzQsMzQwPC9JbmZsb3dWYWw+DQogICAgPERpc3BWYWw+MjM0LDM0MCA8L0Rpc3BWYWw+DQogICAgPExhc3RVcGRUaW1lPjIwMjUvMDUvMDggMTg6NDc6NDg8L0xhc3RVcGRUaW1lPg0KICAgIDxXb3Jrc2hlZXROTT5CU+OAkElGUlPjgJE8L1dvcmtzaGVldE5NPg0KICAgIDxMaW5rQ2VsbEFkZHJlc3NBMT5QMTc8L0xpbmtDZWxsQWRkcmVzc0ExPg0KICAgIDxMaW5rQ2VsbEFkZHJlc3NSMUMxPlIx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MzQsMzQwLDQ0NSwwMDA8L09yaWdpbmFsVmFsPg0KICAgIDxMYXN0TnVtVmFsPjIzNCwzNDA8L0xhc3ROdW1WYWw+DQogICAgPFJhd0xpbmtWYWw+MjM0LDM0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38" Error="">PD94bWwgdmVyc2lvbj0iMS4wIiBlbmNvZGluZz0idXRmLTgiPz4NCjxMaW5rSW5mb0V4Y2VsIHhtbG5zOnhzaT0iaHR0cDovL3d3dy53My5vcmcvMjAwMS9YTUxTY2hlbWEtaW5zdGFuY2UiIHhtbG5zOnhzZD0iaHR0cDovL3d3dy53My5vcmcvMjAwMS9YTUxTY2hlbWEiPg0KICA8TGlua0luZm9Db3JlPg0KICAgIDxMaW5rSWQ+NTM4PC9MaW5rSWQ+DQogICAgPEluZmxvd1ZhbD45Nyw1NDc8L0luZmxvd1ZhbD4NCiAgICA8RGlzcFZhbD45Nyw1NDcgPC9EaXNwVmFsPg0KICAgIDxMYXN0VXBkVGltZT4yMDI1LzA1LzA4IDE4OjQ3OjQ4PC9MYXN0VXBkVGltZT4NCiAgICA8V29ya3NoZWV0Tk0+QlP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csNTQ3LDU2NSwwMDA8L09yaWdpbmFsVmFsPg0KICAgIDxMYXN0TnVtVmFsPjk3LDU0NzwvTGFzdE51bVZhbD4NCiAgICA8UmF3TGlua1ZhbD45Nyw1ND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39" Error="">PD94bWwgdmVyc2lvbj0iMS4wIiBlbmNvZGluZz0idXRmLTgiPz4NCjxMaW5rSW5mb0V4Y2VsIHhtbG5zOnhzaT0iaHR0cDovL3d3dy53My5vcmcvMjAwMS9YTUxTY2hlbWEtaW5zdGFuY2UiIHhtbG5zOnhzZD0iaHR0cDovL3d3dy53My5vcmcvMjAwMS9YTUxTY2hlbWEiPg0KICA8TGlua0luZm9Db3JlPg0KICAgIDxMaW5rSWQ+NTM5PC9MaW5rSWQ+DQogICAgPEluZmxvd1ZhbD4xMzIsNTk3PC9JbmZsb3dWYWw+DQogICAgPERpc3BWYWw+MTMyLDU5NyA8L0Rpc3BWYWw+DQogICAgPExhc3RVcGRUaW1lPjIwMjUvMDUvMDggMTg6NDc6NDg8L0xhc3RVcGRUaW1lPg0KICAgIDxXb3Jrc2hlZXROTT5CU+OAkElGUlPjgJE8L1dvcmtzaGVldE5NPg0KICAgIDxMaW5rQ2VsbEFkZHJlc3NBMT5QMTk8L0xpbmtDZWxsQWRkcmVzc0ExPg0KICAgIDxMaW5rQ2VsbEFkZHJlc3NSMUMxPlIx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Mi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MzIsNTk3LDc3OSwwMDA8L09yaWdpbmFsVmFsPg0KICAgIDxMYXN0TnVtVmFsPjEzMiw1OTc8L0xhc3ROdW1WYWw+DQogICAgPFJhd0xpbmtWYWw+MTMyLDU5N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0" Error="">PD94bWwgdmVyc2lvbj0iMS4wIiBlbmNvZGluZz0idXRmLTgiPz4NCjxMaW5rSW5mb0V4Y2VsIHhtbG5zOnhzaT0iaHR0cDovL3d3dy53My5vcmcvMjAwMS9YTUxTY2hlbWEtaW5zdGFuY2UiIHhtbG5zOnhzZD0iaHR0cDovL3d3dy53My5vcmcvMjAwMS9YTUxTY2hlbWEiPg0KICA8TGlua0luZm9Db3JlPg0KICAgIDxMaW5rSWQ+NTQwPC9MaW5rSWQ+DQogICAgPEluZmxvd1ZhbD45MiwxNzA8L0luZmxvd1ZhbD4NCiAgICA8RGlzcFZhbD45MiwxNzAgPC9EaXNwVmFsPg0KICAgIDxMYXN0VXBkVGltZT4yMDI1LzA1LzA4IDE4OjQ3OjQ4PC9MYXN0VXBkVGltZT4NCiAgICA8V29ya3NoZWV0Tk0+QlP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IsMTcwLDU2MCwwMDA8L09yaWdpbmFsVmFsPg0KICAgIDxMYXN0TnVtVmFsPjkyLDE3MDwvTGFzdE51bVZhbD4NCiAgICA8UmF3TGlua1ZhbD45MiwxNz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1" Error="">PD94bWwgdmVyc2lvbj0iMS4wIiBlbmNvZGluZz0idXRmLTgiPz4NCjxMaW5rSW5mb0V4Y2VsIHhtbG5zOnhzaT0iaHR0cDovL3d3dy53My5vcmcvMjAwMS9YTUxTY2hlbWEtaW5zdGFuY2UiIHhtbG5zOnhzZD0iaHR0cDovL3d3dy53My5vcmcvMjAwMS9YTUxTY2hlbWEiPg0KICA8TGlua0luZm9Db3JlPg0KICAgIDxMaW5rSWQ+NTQxPC9MaW5rSWQ+DQogICAgPEluZmxvd1ZhbD45LDk4MjwvSW5mbG93VmFsPg0KICAgIDxEaXNwVmFsPjksOTgyIDwvRGlzcFZhbD4NCiAgICA8TGFzdFVwZFRpbWU+MjAyNS8wNS8wOCAxODo0Nzo0ODwvTGFzdFVwZFRpbWU+DQogICAgPFdvcmtzaGVldE5NPkJT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ksOTgyLDg2MiwwMDA8L09yaWdpbmFsVmFsPg0KICAgIDxMYXN0TnVtVmFsPjksOTgyPC9MYXN0TnVtVmFsPg0KICAgIDxSYXdMaW5rVmFsPjksOT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2" Error="">PD94bWwgdmVyc2lvbj0iMS4wIiBlbmNvZGluZz0idXRmLTgiPz4NCjxMaW5rSW5mb0V4Y2VsIHhtbG5zOnhzaT0iaHR0cDovL3d3dy53My5vcmcvMjAwMS9YTUxTY2hlbWEtaW5zdGFuY2UiIHhtbG5zOnhzZD0iaHR0cDovL3d3dy53My5vcmcvMjAwMS9YTUxTY2hlbWEiPg0KICA8TGlua0luZm9Db3JlPg0KICAgIDxMaW5rSWQ+NTQyPC9MaW5rSWQ+DQogICAgPEluZmxvd1ZhbD42MTYsMTQ1PC9JbmZsb3dWYWw+DQogICAgPERpc3BWYWw+NjE2LDE0NSA8L0Rpc3BWYWw+DQogICAgPExhc3RVcGRUaW1lPjIwMjUvMDUvMDggMTg6NDc6NDg8L0xhc3RVcGRUaW1lPg0KICAgIDxXb3Jrc2hlZXROTT5CU+OAkElGUlPjgJE8L1dvcmtzaGVldE5NPg0KICAgIDxMaW5rQ2VsbEFkZHJlc3NBMT5QMjI8L0xpbmtDZWxsQWRkcmVzc0ExPg0KICAgIDxMaW5rQ2VsbEFkZHJlc3NSMUMxPlIy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TYsMTQ1LDU5OCwwMDA8L09yaWdpbmFsVmFsPg0KICAgIDxMYXN0TnVtVmFsPjYxNiwxNDU8L0xhc3ROdW1WYWw+DQogICAgPFJhd0xpbmtWYWw+NjE2LDE0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3" Error="">PD94bWwgdmVyc2lvbj0iMS4wIiBlbmNvZGluZz0idXRmLTgiPz4NCjxMaW5rSW5mb0V4Y2VsIHhtbG5zOnhzaT0iaHR0cDovL3d3dy53My5vcmcvMjAwMS9YTUxTY2hlbWEtaW5zdGFuY2UiIHhtbG5zOnhzZD0iaHR0cDovL3d3dy53My5vcmcvMjAwMS9YTUxTY2hlbWEiPg0KICA8TGlua0luZm9Db3JlPg0KICAgIDxMaW5rSWQ+NTQzPC9MaW5rSWQ+DQogICAgPEluZmxvd1ZhbD44Nyw5NTU8L0luZmxvd1ZhbD4NCiAgICA8RGlzcFZhbD44Nyw5NTUgPC9EaXNwVmFsPg0KICAgIDxMYXN0VXBkVGltZT4yMDI1LzA1LzA4IDE4OjQ3OjQ4PC9MYXN0VXBkVGltZT4NCiAgICA8V29ya3NoZWV0Tk0+QlP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csOTU1LDkxMiwwMDA8L09yaWdpbmFsVmFsPg0KICAgIDxMYXN0TnVtVmFsPjg3LDk1NTwvTGFzdE51bVZhbD4NCiAgICA8UmF3TGlua1ZhbD44Nyw5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4" Error="">PD94bWwgdmVyc2lvbj0iMS4wIiBlbmNvZGluZz0idXRmLTgiPz4NCjxMaW5rSW5mb0V4Y2VsIHhtbG5zOnhzaT0iaHR0cDovL3d3dy53My5vcmcvMjAwMS9YTUxTY2hlbWEtaW5zdGFuY2UiIHhtbG5zOnhzZD0iaHR0cDovL3d3dy53My5vcmcvMjAwMS9YTUxTY2hlbWEiPg0KICA8TGlua0luZm9Db3JlPg0KICAgIDxMaW5rSWQ+NTQ0PC9MaW5rSWQ+DQogICAgPEluZmxvd1ZhbD4xMzAsOTA1PC9JbmZsb3dWYWw+DQogICAgPERpc3BWYWw+MTMwLDkwNSA8L0Rpc3BWYWw+DQogICAgPExhc3RVcGRUaW1lPjIwMjUvMDUvMDggMTg6NDc6NDg8L0xhc3RVcGRUaW1lPg0KICAgIDxXb3Jrc2hlZXROTT5CU+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x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AsOTA1LDYyMiwwMDA8L09yaWdpbmFsVmFsPg0KICAgIDxMYXN0TnVtVmFsPjEzMCw5MDU8L0xhc3ROdW1WYWw+DQogICAgPFJhd0xpbmtWYWw+MTMwLDkw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45" Error="">PD94bWwgdmVyc2lvbj0iMS4wIiBlbmNvZGluZz0idXRmLTgiPz4NCjxMaW5rSW5mb0V4Y2VsIHhtbG5zOnhzaT0iaHR0cDovL3d3dy53My5vcmcvMjAwMS9YTUxTY2hlbWEtaW5zdGFuY2UiIHhtbG5zOnhzZD0iaHR0cDovL3d3dy53My5vcmcvMjAwMS9YTUxTY2hlbWEiPg0KICA8TGlua0luZm9Db3JlPg0KICAgIDxMaW5rSWQ+NTQ1PC9MaW5rSWQ+DQogICAgPEluZmxvd1ZhbD4xLDIyMzwvSW5mbG93VmFsPg0KICAgIDxEaXNwVmFsPjEsMjIzIDwvRGlzcFZhbD4NCiAgICA8TGFzdFVwZFRpbWU+MjAyNS8wNS8wOCAxODo0Nzo0ODwvTGFzdFVwZFRpbWU+DQogICAgPFdvcmtzaGVldE5NPkJT44CQSUZSU+OAkTwvV29ya3NoZWV0Tk0+DQogICAgPExpbmtDZWxsQWRkcmVzc0ExPlAyNTwvTGlua0NlbGxBZGRyZXNzQTE+DQogICAgPExpbmtDZWxsQWRkcmVzc1IxQzE+UjI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E4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jIzLDI0OCwwMDA8L09yaWdpbmFsVmFsPg0KICAgIDxMYXN0TnVtVmFsPjEsMjIzPC9MYXN0TnVtVmFsPg0KICAgIDxSYXdMaW5rVmFsPjEsMjI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6" Error="">PD94bWwgdmVyc2lvbj0iMS4wIiBlbmNvZGluZz0idXRmLTgiPz4NCjxMaW5rSW5mb0V4Y2VsIHhtbG5zOnhzaT0iaHR0cDovL3d3dy53My5vcmcvMjAwMS9YTUxTY2hlbWEtaW5zdGFuY2UiIHhtbG5zOnhzZD0iaHR0cDovL3d3dy53My5vcmcvMjAwMS9YTUxTY2hlbWEiPg0KICA8TGlua0luZm9Db3JlPg0KICAgIDxMaW5rSWQ+NTQ2PC9MaW5rSWQ+DQogICAgPEluZmxvd1ZhbD4xMCwwMDM8L0luZmxvd1ZhbD4NCiAgICA8RGlzcFZhbD4xMCwwMDMgPC9EaXNwVmFsPg0KICAgIDxMYXN0VXBkVGltZT4yMDI1LzA1LzA4IDE4OjQ3OjQ4PC9MYXN0VXBkVGltZT4NCiAgICA8V29ya3NoZWV0Tk0+QlPjgJBJRlJT44CRPC9Xb3Jrc2hlZXROTT4NCiAgICA8TGlua0NlbGxBZGRyZXNzQTE+UDI2PC9MaW5rQ2VsbEFkZHJlc3NBMT4NCiAgICA8TGlua0NlbGxBZGRyZXNzUjFDMT5SMj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BMDAwIzwvSXRlbUlkPg0KICAgIDxEaXNwSXRlbUlkPksxMTAyQTAwMDA8L0Rpc3BJdGVtSWQ+DQogICAgPENvbElkPlIzMDEwMDAwMCM8L0NvbElkPg0KICAgIDxUZW1BeGlzVHlwPjEwMDAwMDwvVGVtQXhpc1R5cD4NCiAgICA8TWVudU5tPumAo+e1kOiyoeaUv+eKtuaFi+ioiOeul+abuDwvTWVudU5tPg0KICAgIDxJdGVtTm0+44Gd44Gu5LuW44Gu6Z2e5rWB5YuV6LOH55SjPC9JdGVtTm0+DQogICAgPENvbE5tPuW9k+acn+mHkemhjTwvQ29sTm0+DQogICAgPE9yaWdpbmFsVmFsPjEwLDAwMyw5ODQsMDAwPC9PcmlnaW5hbFZhbD4NCiAgICA8TGFzdE51bVZhbD4xMCwwMDM8L0xhc3ROdW1WYWw+DQogICAgPFJhd0xpbmtWYWw+MTAsMDA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7" Error="">PD94bWwgdmVyc2lvbj0iMS4wIiBlbmNvZGluZz0idXRmLTgiPz4NCjxMaW5rSW5mb0V4Y2VsIHhtbG5zOnhzaT0iaHR0cDovL3d3dy53My5vcmcvMjAwMS9YTUxTY2hlbWEtaW5zdGFuY2UiIHhtbG5zOnhzZD0iaHR0cDovL3d3dy53My5vcmcvMjAwMS9YTUxTY2hlbWEiPg0KICA8TGlua0luZm9Db3JlPg0KICAgIDxMaW5rSWQ+NTQ3PC9MaW5rSWQ+DQogICAgPEluZmxvd1ZhbD4xMSw0Nzg8L0luZmxvd1ZhbD4NCiAgICA8RGlzcFZhbD4xMSw0NzggPC9EaXNwVmFsPg0KICAgIDxMYXN0VXBkVGltZT4yMDI1LzA1LzA4IDE4OjQ3OjQ4PC9MYXN0VXBkVGltZT4NCiAgICA8V29ya3NoZWV0Tk0+QlP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Tk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TwvSXRlbUlkPg0KICAgIDxEaXNwSXRlbUlkPksxMTAyQjAwMDwvRGlzcEl0ZW1JZD4NCiAgICA8Q29sSWQ+UjMwMTAwMDAwIzwvQ29sSWQ+DQogICAgPFRlbUF4aXNUeXA+MTAwMDAwPC9UZW1BeGlzVHlwPg0KICAgIDxNZW51Tm0+6YCj57WQ6LKh5pS/54q25oWL6KiI566X5pu4PC9NZW51Tm0+DQogICAgPEl0ZW1ObT7nubDlu7bnqI7ph5Hos4fnlKM8L0l0ZW1ObT4NCiAgICA8Q29sTm0+5b2T5pyf6YeR6aGNPC9Db2xObT4NCiAgICA8T3JpZ2luYWxWYWw+MTEsNDc4LDMxOCwwMDA8L09yaWdpbmFsVmFsPg0KICAgIDxMYXN0TnVtVmFsPjExLDQ3ODwvTGFzdE51bVZhbD4NCiAgICA8UmF3TGlua1ZhbD4xMSw0Nz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48" Error="">PD94bWwgdmVyc2lvbj0iMS4wIiBlbmNvZGluZz0idXRmLTgiPz4NCjxMaW5rSW5mb0V4Y2VsIHhtbG5zOnhzaT0iaHR0cDovL3d3dy53My5vcmcvMjAwMS9YTUxTY2hlbWEtaW5zdGFuY2UiIHhtbG5zOnhzZD0iaHR0cDovL3d3dy53My5vcmcvMjAwMS9YTUxTY2hlbWEiPg0KICA8TGlua0luZm9Db3JlPg0KICAgIDxMaW5rSWQ+NTQ4PC9MaW5rSWQ+DQogICAgPEluZmxvd1ZhbD4xLDQyNCwzNTE8L0luZmxvd1ZhbD4NCiAgICA8RGlzcFZhbD4xLDQyNCwzNTEgPC9EaXNwVmFsPg0KICAgIDxMYXN0VXBkVGltZT4yMDI1LzA1LzA4IDE4OjQ3OjQ4PC9MYXN0VXBkVGltZT4NCiAgICA8V29ya3NoZWV0Tk0+QlP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AyWj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I0LDM1MSw4OTMsMDAwPC9PcmlnaW5hbFZhbD4NCiAgICA8TGFzdE51bVZhbD4xLDQyNCwzNTE8L0xhc3ROdW1WYWw+DQogICAgPFJhd0xpbmtWYWw+MSw0MjQsMzU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49" Error="">PD94bWwgdmVyc2lvbj0iMS4wIiBlbmNvZGluZz0idXRmLTgiPz4NCjxMaW5rSW5mb0V4Y2VsIHhtbG5zOnhzaT0iaHR0cDovL3d3dy53My5vcmcvMjAwMS9YTUxTY2hlbWEtaW5zdGFuY2UiIHhtbG5zOnhzZD0iaHR0cDovL3d3dy53My5vcmcvMjAwMS9YTUxTY2hlbWEiPg0KICA8TGlua0luZm9Db3JlPg0KICAgIDxMaW5rSWQ+NTQ5PC9MaW5rSWQ+DQogICAgPEluZmxvd1ZhbD4yLDg4Niw4NzM8L0luZmxvd1ZhbD4NCiAgICA8RGlzcFZhbD4yLDg4Niw4NzMgPC9EaXNwVmFsPg0KICAgIDxMYXN0VXBkVGltZT4yMDI1LzA1LzA4IDE4OjQ3OjQ4PC9MYXN0VXBkVGltZT4NCiAgICA8V29ya3NoZWV0Tk0+QlPjgJBJRlJT44CRPC9Xb3Jrc2hlZXROTT4NCiAgICA8TGlua0NlbGxBZGRyZXNzQTE+UDI5PC9MaW5rQ2VsbEFkZHJlc3NBMT4NCiAgICA8TGlua0NlbGxBZGRyZXNzUjFDMT5SMjl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0" Error="">PD94bWwgdmVyc2lvbj0iMS4wIiBlbmNvZGluZz0idXRmLTgiPz4NCjxMaW5rSW5mb0V4Y2VsIHhtbG5zOnhzaT0iaHR0cDovL3d3dy53My5vcmcvMjAwMS9YTUxTY2hlbWEtaW5zdGFuY2UiIHhtbG5zOnhzZD0iaHR0cDovL3d3dy53My5vcmcvMjAwMS9YTUxTY2hlbWEiPg0KICA8TGlua0luZm9Db3JlPg0KICAgIDxMaW5rSWQ+NTUwPC9MaW5rSWQ+DQogICAgPEluZmxvd1ZhbD42NjMsMTM1PC9JbmZsb3dWYWw+DQogICAgPERpc3BWYWw+NjYzLDEzNSA8L0Rpc3BWYWw+DQogICAgPExhc3RVcGRUaW1lPjIwMjUvMDUvMDggMTg6NDc6NDg8L0xhc3RVcGRUaW1lPg0KICAgIDxXb3Jrc2hlZXROTT5CU+OAkElGUlPjgJE8L1dvcmtzaGVldE5NPg0KICAgIDxMaW5rQ2VsbEFkZHJlc3NBMT5QMzE8L0xpbmtDZWxsQWRkcmVzc0ExPg0KICAgIDxMaW5rQ2VsbEFkZHJlc3NSMUMxPlIzM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42NjMsMTM1LDc0MiwwMDA8L09yaWdpbmFsVmFsPg0KICAgIDxMYXN0TnVtVmFsPjY2MywxMzU8L0xhc3ROdW1WYWw+DQogICAgPFJhd0xpbmtWYWw+NjYzLDEz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1" Error="">PD94bWwgdmVyc2lvbj0iMS4wIiBlbmNvZGluZz0idXRmLTgiPz4NCjxMaW5rSW5mb0V4Y2VsIHhtbG5zOnhzaT0iaHR0cDovL3d3dy53My5vcmcvMjAwMS9YTUxTY2hlbWEtaW5zdGFuY2UiIHhtbG5zOnhzZD0iaHR0cDovL3d3dy53My5vcmcvMjAwMS9YTUxTY2hlbWEiPg0KICA8TGlua0luZm9Db3JlPg0KICAgIDxMaW5rSWQ+NTUxPC9MaW5rSWQ+DQogICAgPEluZmxvd1ZhbD4xOSwzNDA8L0luZmxvd1ZhbD4NCiAgICA8RGlzcFZhbD4xOSwzNDAgPC9EaXNwVmFsPg0KICAgIDxMYXN0VXBkVGltZT4yMDI1LzA1LzA4IDE4OjQ3OjQ4PC9MYXN0VXBkVGltZT4NCiAgICA8V29ya3NoZWV0Tk0+QlP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j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MzQwLDk2NCwwMDA8L09yaWdpbmFsVmFsPg0KICAgIDxMYXN0TnVtVmFsPjE5LDM0MDwvTGFzdE51bVZhbD4NCiAgICA8UmF3TGlua1ZhbD4xOSwzND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2" Error="">PD94bWwgdmVyc2lvbj0iMS4wIiBlbmNvZGluZz0idXRmLTgiPz4NCjxMaW5rSW5mb0V4Y2VsIHhtbG5zOnhzaT0iaHR0cDovL3d3dy53My5vcmcvMjAwMS9YTUxTY2hlbWEtaW5zdGFuY2UiIHhtbG5zOnhzZD0iaHR0cDovL3d3dy53My5vcmcvMjAwMS9YTUxTY2hlbWEiPg0KICA8TGlua0luZm9Db3JlPg0KICAgIDxMaW5rSWQ+NTUyPC9MaW5rSWQ+DQogICAgPEluZmxvd1ZhbD4xNjQsMTM4PC9JbmZsb3dWYWw+DQogICAgPERpc3BWYWw+MTY0LDEzOCA8L0Rpc3BWYWw+DQogICAgPExhc3RVcGRUaW1lPjIwMjUvMDUvMDggMTg6NDc6NDg8L0xhc3RVcGRUaW1lPg0KICAgIDxXb3Jrc2hlZXROTT5CU+OAkElGUlPjgJE8L1dvcmtzaGVldE5NPg0KICAgIDxMaW5rQ2VsbEFkZHJlc3NBMT5QMzM8L0xpbmtDZWxsQWRkcmVzc0ExPg0KICAgIDxMaW5rQ2VsbEFkZHJlc3NSMUMxPlIzM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M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QsMTM4LDAyNywwMDA8L09yaWdpbmFsVmFsPg0KICAgIDxMYXN0TnVtVmFsPjE2NCwxMzg8L0xhc3ROdW1WYWw+DQogICAgPFJhd0xpbmtWYWw+MTY0LDEzO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53" Error="">PD94bWwgdmVyc2lvbj0iMS4wIiBlbmNvZGluZz0idXRmLTgiPz4NCjxMaW5rSW5mb0V4Y2VsIHhtbG5zOnhzaT0iaHR0cDovL3d3dy53My5vcmcvMjAwMS9YTUxTY2hlbWEtaW5zdGFuY2UiIHhtbG5zOnhzZD0iaHR0cDovL3d3dy53My5vcmcvMjAwMS9YTUxTY2hlbWEiPg0KICA8TGlua0luZm9Db3JlPg0KICAgIDxMaW5rSWQ+NTUzPC9MaW5rSWQ+DQogICAgPEluZmxvd1ZhbD40LDY4MjwvSW5mbG93VmFsPg0KICAgIDxEaXNwVmFsPjQsNjgyIDwvRGlzcFZhbD4NCiAgICA8TGFzdFVwZFRpbWU+MjAyNS8wNS8wOCAxODo0Nzo0ODwvTGFzdFVwZFRpbWU+DQogICAgPFdvcmtzaGVldE5NPkJT44CQSUZSU+OAkTwvV29ya3NoZWV0Tk0+DQogICAgPExpbmtDZWxsQWRkcmVzc0ExPlAzNDwvTGlua0NlbGxBZGRyZXNzQTE+DQogICAgPExpbmtDZWxsQWRkcmVzc1IxQzE+UjM0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z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QsNjgyLDI4NCwwMDA8L09yaWdpbmFsVmFsPg0KICAgIDxMYXN0TnVtVmFsPjQsNjgyPC9MYXN0TnVtVmFsPg0KICAgIDxSYXdMaW5rVmFsPjQsNjgy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4" Error="">PD94bWwgdmVyc2lvbj0iMS4wIiBlbmNvZGluZz0idXRmLTgiPz4NCjxMaW5rSW5mb0V4Y2VsIHhtbG5zOnhzaT0iaHR0cDovL3d3dy53My5vcmcvMjAwMS9YTUxTY2hlbWEtaW5zdGFuY2UiIHhtbG5zOnhzZD0iaHR0cDovL3d3dy53My5vcmcvMjAwMS9YTUxTY2hlbWEiPg0KICA8TGlua0luZm9Db3JlPg0KICAgIDxMaW5rSWQ+NTU0PC9MaW5rSWQ+DQogICAgPEluZmxvd1ZhbD44LDkwMDwvSW5mbG93VmFsPg0KICAgIDxEaXNwVmFsPjgsOTAwIDwvRGlzcFZhbD4NCiAgICA8TGFzdFVwZFRpbWU+MjAyNS8wNS8wOCAxODo0Nzo0ODwvTGFzdFVwZFRpbWU+DQogICAgPFdvcmtzaGVldE5NPkJT44CQSUZSU+OAkTwvV29ya3NoZWV0Tk0+DQogICAgPExpbmtDZWxsQWRkcmVzc0ExPlAzNTwvTGlua0NlbGxBZGRyZXNzQTE+DQogICAgPExpbmtDZWxsQWRkcmVzc1IxQzE+UjM1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0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TAwLDc0MiwwMDA8L09yaWdpbmFsVmFsPg0KICAgIDxMYXN0TnVtVmFsPjgsOTAwPC9MYXN0TnVtVmFsPg0KICAgIDxSYXdMaW5rVmFsPjgsOTA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5" Error="">PD94bWwgdmVyc2lvbj0iMS4wIiBlbmNvZGluZz0idXRmLTgiPz4NCjxMaW5rSW5mb0V4Y2VsIHhtbG5zOnhzaT0iaHR0cDovL3d3dy53My5vcmcvMjAwMS9YTUxTY2hlbWEtaW5zdGFuY2UiIHhtbG5zOnhzZD0iaHR0cDovL3d3dy53My5vcmcvMjAwMS9YTUxTY2hlbWEiPg0KICA8TGlua0luZm9Db3JlPg0KICAgIDxMaW5rSWQ+NTU1PC9MaW5rSWQ+DQogICAgPEluZmxvd1ZhbD4zLDk1NTwvSW5mbG93VmFsPg0KICAgIDxEaXNwVmFsPjMsOTU1IDwvRGlzcFZhbD4NCiAgICA8TGFzdFVwZFRpbWU+MjAyNS8wNS8wOCAxODo0Nzo0ODwvTGFzdFVwZFRpbWU+DQogICAgPFdvcmtzaGVldE5NPkJT44CQSUZSU+OAkTwvV29ya3NoZWV0Tk0+DQogICAgPExpbmtDZWxsQWRkcmVzc0ExPlAzNjwvTGlua0NlbGxBZGRyZXNzQTE+DQogICAgPExpbmtDZWxsQWRkcmVzc1IxQzE+UjM2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1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MsOTU1LDY2OSwwMDA8L09yaWdpbmFsVmFsPg0KICAgIDxMYXN0TnVtVmFsPjMsOTU1PC9MYXN0TnVtVmFsPg0KICAgIDxSYXdMaW5rVmFsPjMsOTU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56" Error="">PD94bWwgdmVyc2lvbj0iMS4wIiBlbmNvZGluZz0idXRmLTgiPz4NCjxMaW5rSW5mb0V4Y2VsIHhtbG5zOnhzaT0iaHR0cDovL3d3dy53My5vcmcvMjAwMS9YTUxTY2hlbWEtaW5zdGFuY2UiIHhtbG5zOnhzZD0iaHR0cDovL3d3dy53My5vcmcvMjAwMS9YTUxTY2hlbWEiPg0KICA8TGlua0luZm9Db3JlPg0KICAgIDxMaW5rSWQ+NTU2PC9MaW5rSWQ+DQogICAgPEluZmxvd1ZhbD4xMDQsNDgyPC9JbmZsb3dWYWw+DQogICAgPERpc3BWYWw+MTA0LDQ4MiA8L0Rpc3BWYWw+DQogICAgPExhc3RVcGRUaW1lPjIwMjUvMDUvMDggMTg6NDc6NDg8L0xhc3RVcGRUaW1lPg0KICAgIDxXb3Jrc2hlZXROTT5CU+OAkElGUlPjgJE8L1dvcmtzaGVldE5NPg0KICAgIDxMaW5rQ2VsbEFkZHJlc3NBMT5QMzc8L0xpbmtDZWxsQWRkcmVzc0ExPg0KICAgIDxMaW5rQ2VsbEFkZHJlc3NSMUMxPlIz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B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A0LDQ4Miw0MDUsMDAwPC9PcmlnaW5hbFZhbD4NCiAgICA8TGFzdE51bVZhbD4xMDQsNDgyPC9MYXN0TnVtVmFsPg0KICAgIDxSYXdMaW5rVmFsPjEwNCw0ODI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59" Error="">PD94bWwgdmVyc2lvbj0iMS4wIiBlbmNvZGluZz0idXRmLTgiPz4NCjxMaW5rSW5mb0V4Y2VsIHhtbG5zOnhzaT0iaHR0cDovL3d3dy53My5vcmcvMjAwMS9YTUxTY2hlbWEtaW5zdGFuY2UiIHhtbG5zOnhzZD0iaHR0cDovL3d3dy53My5vcmcvMjAwMS9YTUxTY2hlbWEiPg0KICA8TGlua0luZm9Db3JlPg0KICAgIDxMaW5rSWQ+NTU5PC9MaW5rSWQ+DQogICAgPEluZmxvd1ZhbD40LDgxNTwvSW5mbG93VmFsPg0KICAgIDxEaXNwVmFsPjQsODE1IDwvRGlzcFZhbD4NCiAgICA8TGFzdFVwZFRpbWU+MjAyNS8wNS8wOCAxODo0Nzo0ODwvTGFzdFVwZFRpbWU+DQogICAgPFdvcmtzaGVldE5NPkJT44CQSUZSU+OAkTwvV29ya3NoZWV0Tk0+DQogICAgPExpbmtDZWxsQWRkcmVzc0ExPlAzODwvTGlua0NlbGxBZGRyZXNzQTE+DQogICAgPExpbmtDZWxsQWRkcmVzc1IxQzE+UjM4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Qw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TIwMTA2MDE8L0Rpc3BJdGVtSWQ+DQogICAgPENvbElkPlIzMDEwMDAwMCM8L0NvbElkPg0KICAgIDxUZW1BeGlzVHlwPjEwMDAwMDwvVGVtQXhpc1R5cD4NCiAgICA8TWVudU5tPumAo+e1kOiyoeaUv+eKtuaFi+ioiOeul+abuDwvTWVudU5tPg0KICAgIDxJdGVtTm0+5aOy5Y2055uu55qE44Gn5L+d5pyJ44GZ44KL6LOH55Sj44GrCuebtOaOpemWoumAo+OBmeOCi+iyoOWCtTwvSXRlbU5tPg0KICAgIDxDb2xObT7lvZPmnJ/ph5HpoY08L0NvbE5tPg0KICAgIDxPcmlnaW5hbFZhbD40LDgxNSwwNDAsMDAwPC9PcmlnaW5hbFZhbD4NCiAgICA8TGFzdE51bVZhbD40LDgxNTwvTGFzdE51bVZhbD4NCiAgICA8UmF3TGlua1ZhbD40LDg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45NzMsNDUwPC9JbmZsb3dWYWw+DQogICAgPERpc3BWYWw+OTczLDQ1MCA8L0Rpc3BWYWw+DQogICAgPExhc3RVcGRUaW1lPjIwMjUvMDUvMDggMTg6NDc6NDg8L0xhc3RVcGRUaW1lPg0KICAgIDxXb3Jrc2hlZXROTT5CU+OAkElGUlPjgJE8L1dvcmtzaGVldE5NPg0KICAgIDxMaW5rQ2VsbEFkZHJlc3NBMT5QMzk8L0xpbmtDZWxsQWRkcmVzc0ExPg0KICAgIDxMaW5rQ2VsbEFkZHJlc3NSMUMxPlIz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F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czLDQ1MCw4NzMsMDAwPC9PcmlnaW5hbFZhbD4NCiAgICA8TGFzdE51bVZhbD45NzMsNDUwPC9MYXN0TnVtVmFsPg0KICAgIDxSYXdMaW5rVmFsPjk3Myw0NTA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0" Error="">PD94bWwgdmVyc2lvbj0iMS4wIiBlbmNvZGluZz0idXRmLTgiPz4NCjxMaW5rSW5mb0V4Y2VsIHhtbG5zOnhzaT0iaHR0cDovL3d3dy53My5vcmcvMjAwMS9YTUxTY2hlbWEtaW5zdGFuY2UiIHhtbG5zOnhzZD0iaHR0cDovL3d3dy53My5vcmcvMjAwMS9YTUxTY2hlbWEiPg0KICA8TGlua0luZm9Db3JlPg0KICAgIDxMaW5rSWQ+NTYwPC9MaW5rSWQ+DQogICAgPEluZmxvd1ZhbD44NSw3NDk8L0luZmxvd1ZhbD4NCiAgICA8RGlzcFZhbD44NSw3NDkgPC9EaXNwVmFsPg0KICAgIDxMYXN0VXBkVGltZT4yMDI1LzA1LzA4IDE4OjQ3OjQ4PC9MYXN0VXBkVGltZT4NCiAgICA8V29ya3NoZWV0Tk0+QlPjgJBJRlJT44CRPC9Xb3Jrc2hlZXROTT4NCiAgICA8TGlua0NlbGxBZGRyZXNzQTE+UDQxPC9MaW5rQ2VsbEFkZHJlc3NBMT4NCiAgICA8TGlua0NlbGxBZGRyZXNzUjFDMT5SNDF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A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UsNzQ5LDIxMCwwMDA8L09yaWdpbmFsVmFsPg0KICAgIDxMYXN0TnVtVmFsPjg1LDc0OTwvTGFzdE51bVZhbD4NCiAgICA8UmF3TGlua1ZhbD44NSw3ND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1" Error="">PD94bWwgdmVyc2lvbj0iMS4wIiBlbmNvZGluZz0idXRmLTgiPz4NCjxMaW5rSW5mb0V4Y2VsIHhtbG5zOnhzaT0iaHR0cDovL3d3dy53My5vcmcvMjAwMS9YTUxTY2hlbWEtaW5zdGFuY2UiIHhtbG5zOnhzZD0iaHR0cDovL3d3dy53My5vcmcvMjAwMS9YTUxTY2hlbWEiPg0KICA8TGlua0luZm9Db3JlPg0KICAgIDxMaW5rSWQ+NTYxPC9MaW5rSWQ+DQogICAgPEluZmxvd1ZhbD43NDIsNTY2PC9JbmZsb3dWYWw+DQogICAgPERpc3BWYWw+NzQyLDU2NiA8L0Rpc3BWYWw+DQogICAgPExhc3RVcGRUaW1lPjIwMjUvMDUvMDggMTg6NDc6NDg8L0xhc3RVcGRUaW1lPg0KICAgIDxXb3Jrc2hlZXROTT5CU+OAkElGUlPjgJE8L1dvcmtzaGVldE5NPg0KICAgIDxMaW5rQ2VsbEFkZHJlc3NBMT5QNDI8L0xpbmtDZWxsQWRkcmVzc0ExPg0KICAgIDxMaW5rQ2VsbEFkZHJlc3NSMUMxPlI0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y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NDIsNTY2LDY1OSwwMDA8L09yaWdpbmFsVmFsPg0KICAgIDxMYXN0TnVtVmFsPjc0Miw1NjY8L0xhc3ROdW1WYWw+DQogICAgPFJhd0xpbmtWYWw+NzQyLDU2N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62" Error="">PD94bWwgdmVyc2lvbj0iMS4wIiBlbmNvZGluZz0idXRmLTgiPz4NCjxMaW5rSW5mb0V4Y2VsIHhtbG5zOnhzaT0iaHR0cDovL3d3dy53My5vcmcvMjAwMS9YTUxTY2hlbWEtaW5zdGFuY2UiIHhtbG5zOnhzZD0iaHR0cDovL3d3dy53My5vcmcvMjAwMS9YTUxTY2hlbWEiPg0KICA8TGlua0luZm9Db3JlPg0KICAgIDxMaW5rSWQ+NTYyPC9MaW5rSWQ+DQogICAgPEluZmxvd1ZhbD45LDY3MTwvSW5mbG93VmFsPg0KICAgIDxEaXNwVmFsPjksNjcxIDwvRGlzcFZhbD4NCiAgICA8TGFzdFVwZFRpbWU+MjAyNS8wNS8wOCAxODo0Nzo0ODwvTGFzdFVwZFRpbWU+DQogICAgPFdvcmtzaGVldE5NPkJT44CQSUZSU+OAkTwvV29ya3NoZWV0Tk0+DQogICAgPExpbmtDZWxsQWRkcmVzc0ExPlA0MzwvTGlua0NlbGxBZGRyZXNzQTE+DQogICAgPExpbmtDZWxsQWRkcmVzc1IxQzE+UjQzQzE2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OTAwMDAwMDI5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NjcxLDYyNCwwMDA8L09yaWdpbmFsVmFsPg0KICAgIDxMYXN0TnVtVmFsPjksNjcxPC9MYXN0TnVtVmFsPg0KICAgIDxSYXdMaW5rVmFsPjksNjcx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3" Error="">PD94bWwgdmVyc2lvbj0iMS4wIiBlbmNvZGluZz0idXRmLTgiPz4NCjxMaW5rSW5mb0V4Y2VsIHhtbG5zOnhzaT0iaHR0cDovL3d3dy53My5vcmcvMjAwMS9YTUxTY2hlbWEtaW5zdGFuY2UiIHhtbG5zOnhzZD0iaHR0cDovL3d3dy53My5vcmcvMjAwMS9YTUxTY2hlbWEiPg0KICA8TGlua0luZm9Db3JlPg0KICAgIDxMaW5rSWQ+NTYzPC9MaW5rSWQ+DQogICAgPEluZmxvd1ZhbD41NTU8L0luZmxvd1ZhbD4NCiAgICA8RGlzcFZhbD41NTUgPC9EaXNwVmFsPg0KICAgIDxMYXN0VXBkVGltZT4yMDI1LzA1LzA4IDE4OjQ3OjQ4PC9MYXN0VXBkVGltZT4NCiAgICA8V29ya3NoZWV0Tk0+QlPjgJBJRlJT44CRPC9Xb3Jrc2hlZXROTT4NCiAgICA8TGlua0NlbGxBZGRyZXNzQTE+UDQ0PC9MaW5rQ2VsbEFkZHJlc3NBMT4NCiAgICA8TGlua0NlbGxBZGRyZXNzUjFDMT5SNDR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E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TwvSXRlbUlkPg0KICAgIDxEaXNwSXRlbUlkPksxMjAy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NTU1LDkwMCwwMDA8L09yaWdpbmFsVmFsPg0KICAgIDxMYXN0TnVtVmFsPjU1NTwvTGFzdE51bVZhbD4NCiAgICA8UmF3TGlua1ZhbD41N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4" Error="">PD94bWwgdmVyc2lvbj0iMS4wIiBlbmNvZGluZz0idXRmLTgiPz4NCjxMaW5rSW5mb0V4Y2VsIHhtbG5zOnhzaT0iaHR0cDovL3d3dy53My5vcmcvMjAwMS9YTUxTY2hlbWEtaW5zdGFuY2UiIHhtbG5zOnhzZD0iaHR0cDovL3d3dy53My5vcmcvMjAwMS9YTUxTY2hlbWEiPg0KICA8TGlua0luZm9Db3JlPg0KICAgIDxMaW5rSWQ+NTY0PC9MaW5rSWQ+DQogICAgPEluZmxvd1ZhbD4yNCwxMTQ8L0luZmxvd1ZhbD4NCiAgICA8RGlzcFZhbD4yNCwxMTQgPC9EaXNwVmFsPg0KICAgIDxMYXN0VXBkVGltZT4yMDI1LzA1LzA4IDE4OjQ3OjQ4PC9MYXN0VXBkVGltZT4NCiAgICA8V29ya3NoZWV0Tk0+QlPjgJBJRlJT44CRPC9Xb3Jrc2hlZXROTT4NCiAgICA8TGlua0NlbGxBZGRyZXNzQTE+UDQ1PC9MaW5rQ2VsbEFkZHJlc3NBMT4NCiAgICA8TGlua0NlbGxBZGRyZXNzUjFDMT5SNDV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I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TE0LDQyMCwwMDA8L09yaWdpbmFsVmFsPg0KICAgIDxMYXN0TnVtVmFsPjI0LDExNDwvTGFzdE51bVZhbD4NCiAgICA8UmF3TGlua1ZhbD4yNCwxMTQ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5" Error="">PD94bWwgdmVyc2lvbj0iMS4wIiBlbmNvZGluZz0idXRmLTgiPz4NCjxMaW5rSW5mb0V4Y2VsIHhtbG5zOnhzaT0iaHR0cDovL3d3dy53My5vcmcvMjAwMS9YTUxTY2hlbWEtaW5zdGFuY2UiIHhtbG5zOnhzZD0iaHR0cDovL3d3dy53My5vcmcvMjAwMS9YTUxTY2hlbWEiPg0KICA8TGlua0luZm9Db3JlPg0KICAgIDxMaW5rSWQ+NTY1PC9MaW5rSWQ+DQogICAgPEluZmxvd1ZhbD40NCw1OTk8L0luZmxvd1ZhbD4NCiAgICA8RGlzcFZhbD40NCw1OTkgPC9EaXNwVmFsPg0KICAgIDxMYXN0VXBkVGltZT4yMDI1LzA1LzA4IDE4OjQ3OjQ4PC9MYXN0VXBkVGltZT4NCiAgICA8V29ya3NoZWV0Tk0+QlPjgJBJRlJT44CRPC9Xb3Jrc2hlZXROTT4NCiAgICA8TGlua0NlbGxBZGRyZXNzQTE+UDQ2PC9MaW5rQ2VsbEFkZHJlc3NBMT4NCiAgICA8TGlua0NlbGxBZGRyZXNzUjFDMT5SNDZ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QsNTk5LDA3MywwMDA8L09yaWdpbmFsVmFsPg0KICAgIDxMYXN0TnVtVmFsPjQ0LDU5OTwvTGFzdE51bVZhbD4NCiAgICA8UmF3TGlua1ZhbD40NCw1OTk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6" Error="">PD94bWwgdmVyc2lvbj0iMS4wIiBlbmNvZGluZz0idXRmLTgiPz4NCjxMaW5rSW5mb0V4Y2VsIHhtbG5zOnhzaT0iaHR0cDovL3d3dy53My5vcmcvMjAwMS9YTUxTY2hlbWEtaW5zdGFuY2UiIHhtbG5zOnhzZD0iaHR0cDovL3d3dy53My5vcmcvMjAwMS9YTUxTY2hlbWEiPg0KICA8TGlua0luZm9Db3JlPg0KICAgIDxMaW5rSWQ+NTY2PC9MaW5rSWQ+DQogICAgPEluZmxvd1ZhbD4xMiw0NDU8L0luZmxvd1ZhbD4NCiAgICA8RGlzcFZhbD4xMiw0NDUgPC9EaXNwVmFsPg0KICAgIDxMYXN0VXBkVGltZT4yMDI1LzA1LzA4IDE4OjQ3OjQ4PC9MYXN0VXBkVGltZT4NCiAgICA8V29ya3NoZWV0Tk0+QlPjgJBJRlJT44CRPC9Xb3Jrc2hlZXROTT4NCiAgICA8TGlua0NlbGxBZGRyZXNzQTE+UDQ3PC9MaW5rQ2VsbEFkZHJlc3NBMT4NCiAgICA8TGlua0NlbGxBZGRyZXNzUjFDMT5SNDd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AyQT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yLDQ0NSwwNTEsMDAwPC9PcmlnaW5hbFZhbD4NCiAgICA8TGFzdE51bVZhbD4xMiw0NDU8L0xhc3ROdW1WYWw+DQogICAgPFJhd0xpbmtWYWw+MTIsND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67" Error="">PD94bWwgdmVyc2lvbj0iMS4wIiBlbmNvZGluZz0idXRmLTgiPz4NCjxMaW5rSW5mb0V4Y2VsIHhtbG5zOnhzaT0iaHR0cDovL3d3dy53My5vcmcvMjAwMS9YTUxTY2hlbWEtaW5zdGFuY2UiIHhtbG5zOnhzZD0iaHR0cDovL3d3dy53My5vcmcvMjAwMS9YTUxTY2hlbWEiPg0KICA8TGlua0luZm9Db3JlPg0KICAgIDxMaW5rSWQ+NTY3PC9MaW5rSWQ+DQogICAgPEluZmxvd1ZhbD4zOCwwOTM8L0luZmxvd1ZhbD4NCiAgICA8RGlzcFZhbD4zOCwwOTMgPC9EaXNwVmFsPg0KICAgIDxMYXN0VXBkVGltZT4yMDI1LzA1LzA4IDE4OjQ3OjQ4PC9MYXN0VXBkVGltZT4NCiAgICA8V29ya3NoZWV0Tk0+QlP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Q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gsMDkzLDE2OCwwMDA8L09yaWdpbmFsVmFsPg0KICAgIDxMYXN0TnVtVmFsPjM4LDA5MzwvTGFzdE51bVZhbD4NCiAgICA8UmF3TGlua1ZhbD4zOCwwOTM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8" Error="">PD94bWwgdmVyc2lvbj0iMS4wIiBlbmNvZGluZz0idXRmLTgiPz4NCjxMaW5rSW5mb0V4Y2VsIHhtbG5zOnhzaT0iaHR0cDovL3d3dy53My5vcmcvMjAwMS9YTUxTY2hlbWEtaW5zdGFuY2UiIHhtbG5zOnhzZD0iaHR0cDovL3d3dy53My5vcmcvMjAwMS9YTUxTY2hlbWEiPg0KICA8TGlua0luZm9Db3JlPg0KICAgIDxMaW5rSWQ+NTY4PC9MaW5rSWQ+DQogICAgPEluZmxvd1ZhbD45NTcsNzk1PC9JbmZsb3dWYWw+DQogICAgPERpc3BWYWw+OTU3LDc5NSA8L0Rpc3BWYWw+DQogICAgPExhc3RVcGRUaW1lPjIwMjUvMDUvMDggMTg6NDc6NDg8L0xhc3RVcGRUaW1lPg0KICAgIDxXb3Jrc2hlZXROTT5CU+OAkElGUlPjgJE8L1dvcmtzaGVldE5NPg0KICAgIDxMaW5rQ2VsbEFkZHJlc3NBMT5QNDk8L0xpbmtDZWxsQWRkcmVzc0ExPg0KICAgIDxMaW5rQ2VsbEFkZHJlc3NSMUMxPlI0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DJa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U3LDc5NSwxMDUsMDAwPC9PcmlnaW5hbFZhbD4NCiAgICA8TGFzdE51bVZhbD45NTcsNzk1PC9MYXN0TnVtVmFsPg0KICAgIDxSYXdMaW5rVmFsPjk1Nyw3OTU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69" Error="">PD94bWwgdmVyc2lvbj0iMS4wIiBlbmNvZGluZz0idXRmLTgiPz4NCjxMaW5rSW5mb0V4Y2VsIHhtbG5zOnhzaT0iaHR0cDovL3d3dy53My5vcmcvMjAwMS9YTUxTY2hlbWEtaW5zdGFuY2UiIHhtbG5zOnhzZD0iaHR0cDovL3d3dy53My5vcmcvMjAwMS9YTUxTY2hlbWEiPg0KICA8TGlua0luZm9Db3JlPg0KICAgIDxMaW5rSWQ+NTY5PC9MaW5rSWQ+DQogICAgPEluZmxvd1ZhbD4xLDkzMSwyNDU8L0luZmxvd1ZhbD4NCiAgICA8RGlzcFZhbD4xLDkzMSwyNDUgPC9EaXNwVmFsPg0KICAgIDxMYXN0VXBkVGltZT4yMDI1LzA1LzA4IDE4OjQ3OjQ4PC9MYXN0VXBkVGltZT4NCiAgICA8V29ya3NoZWV0Tk0+QlPjgJBJRlJT44CRPC9Xb3Jrc2hlZXROTT4NCiAgICA8TGlua0NlbGxBZGRyZXNzQTE+UDUwPC9MaW5rQ2VsbEFkZHJlc3NBMT4NCiAgICA8TGlua0NlbGxBZGRyZXNzUjFDMT5SNT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OTMxLDI0NSw5NzgsMDAwPC9PcmlnaW5hbFZhbD4NCiAgICA8TGFzdE51bVZhbD4xLDkzMSwyNDU8L0xhc3ROdW1WYWw+DQogICAgPFJhd0xpbmtWYWw+MSw5MzEsMjQ1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0" Error="">PD94bWwgdmVyc2lvbj0iMS4wIiBlbmNvZGluZz0idXRmLTgiPz4NCjxMaW5rSW5mb0V4Y2VsIHhtbG5zOnhzaT0iaHR0cDovL3d3dy53My5vcmcvMjAwMS9YTUxTY2hlbWEtaW5zdGFuY2UiIHhtbG5zOnhzZD0iaHR0cDovL3d3dy53My5vcmcvMjAwMS9YTUxTY2hlbWEiPg0KICA8TGlua0luZm9Db3JlPg0KICAgIDxMaW5rSWQ+NTcwPC9MaW5rSWQ+DQogICAgPEluZmxvd1ZhbD4xNjAsMzM5PC9JbmZsb3dWYWw+DQogICAgPERpc3BWYWw+MTYwLDMzOSA8L0Rpc3BWYWw+DQogICAgPExhc3RVcGRUaW1lPjIwMjUvMDUvMDggMTg6NDc6NDg8L0xhc3RVcGRUaW1lPg0KICAgIDxXb3Jrc2hlZXROTT5CU+OAkElGUlPjgJE8L1dvcmtzaGVldE5NPg0KICAgIDxMaW5rQ2VsbEFkZHJlc3NBMT5QNTI8L0xpbmtDZWxsQWRkcmVzc0ExPg0KICAgIDxMaW5rQ2VsbEFkZHJlc3NSMUMxPlI1M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1" Error="">PD94bWwgdmVyc2lvbj0iMS4wIiBlbmNvZGluZz0idXRmLTgiPz4NCjxMaW5rSW5mb0V4Y2VsIHhtbG5zOnhzaT0iaHR0cDovL3d3dy53My5vcmcvMjAwMS9YTUxTY2hlbWEtaW5zdGFuY2UiIHhtbG5zOnhzZD0iaHR0cDovL3d3dy53My5vcmcvMjAwMS9YTUxTY2hlbWEiPg0KICA8TGlua0luZm9Db3JlPg0KICAgIDxMaW5rSWQ+NTcxPC9MaW5rSWQ+DQogICAgPEluZmxvd1ZhbD45Niw0NDg8L0luZmxvd1ZhbD4NCiAgICA8RGlzcFZhbD45Niw0NDggPC9EaXNwVmFsPg0KICAgIDxMYXN0VXBkVGltZT4yMDI1LzA1LzA4IDE4OjQ3OjQ4PC9MYXN0VXBkVGltZT4NCiAgICA8V29ya3NoZWV0Tk0+QlP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5MDAwMDAwMzY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Q4LDQ2MSwwMDA8L09yaWdpbmFsVmFsPg0KICAgIDxMYXN0TnVtVmFsPjk2LDQ0ODwvTGFzdE51bVZhbD4NCiAgICA8UmF3TGlua1ZhbD45Niw0NDg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2" Error="">PD94bWwgdmVyc2lvbj0iMS4wIiBlbmNvZGluZz0idXRmLTgiPz4NCjxMaW5rSW5mb0V4Y2VsIHhtbG5zOnhzaT0iaHR0cDovL3d3dy53My5vcmcvMjAwMS9YTUxTY2hlbWEtaW5zdGFuY2UiIHhtbG5zOnhzZD0iaHR0cDovL3d3dy53My5vcmcvMjAwMS9YTUxTY2hlbWEiPg0KICA8TGlua0luZm9Db3JlPg0KICAgIDxMaW5rSWQ+NTcyPC9MaW5rSWQ+DQogICAgPEluZmxvd1ZhbD4tMjEsOTE1PC9JbmZsb3dWYWw+DQogICAgPERpc3BWYWw+4payIDIxLDkxNSA8L0Rpc3BWYWw+DQogICAgPExhc3RVcGRUaW1lPjIwMjUvMDUvMDggMTg6NDc6NDg8L0xhc3RVcGRUaW1lPg0KICAgIDxXb3Jrc2hlZXROTT5CU+OAkElGUlPjgJE8L1dvcmtzaGVldE5NPg0KICAgIDxMaW5rQ2VsbEFkZHJlc3NBMT5QNTQ8L0xpbmtDZWxsQWRkcmVzc0ExPg0KICAgIDxMaW5rQ2VsbEFkZHJlc3NSMUMxPlI1NE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N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EsOTE1LDE4MCwwMDA8L09yaWdpbmFsVmFsPg0KICAgIDxMYXN0TnVtVmFsPi0yMSw5MTU8L0xhc3ROdW1WYWw+DQogICAgPFJhd0xpbmtWYWw+LTIxLDkxNT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3" Error="">PD94bWwgdmVyc2lvbj0iMS4wIiBlbmNvZGluZz0idXRmLTgiPz4NCjxMaW5rSW5mb0V4Y2VsIHhtbG5zOnhzaT0iaHR0cDovL3d3dy53My5vcmcvMjAwMS9YTUxTY2hlbWEtaW5zdGFuY2UiIHhtbG5zOnhzZD0iaHR0cDovL3d3dy53My5vcmcvMjAwMS9YTUxTY2hlbWEiPg0KICA8TGlua0luZm9Db3JlPg0KICAgIDxMaW5rSWQ+NTczPC9MaW5rSWQ+DQogICAgPEluZmxvd1ZhbD4xOTksMTkwPC9JbmZsb3dWYWw+DQogICAgPERpc3BWYWw+MTk5LDE5MCA8L0Rpc3BWYWw+DQogICAgPExhc3RVcGRUaW1lPjIwMjUvMDUvMDggMTg6NDc6NDg8L0xhc3RVcGRUaW1lPg0KICAgIDxXb3Jrc2hlZXROTT5CU+OAkElGUlPjgJE8L1dvcmtzaGVldE5NPg0KICAgIDxMaW5rQ2VsbEFkZHJlc3NBMT5QNTU8L0xpbmtDZWxsQWRkcmVzc0ExPg0KICAgIDxMaW5rQ2VsbEFkZHJlc3NSMUMxPlI1N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C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ksMTkwLDIwNiwwMDA8L09yaWdpbmFsVmFsPg0KICAgIDxMYXN0TnVtVmFsPjE5OSwxOTA8L0xhc3ROdW1WYWw+DQogICAgPFJhd0xpbmtWYWw+MTk5LDE5MD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4" Error="">PD94bWwgdmVyc2lvbj0iMS4wIiBlbmNvZGluZz0idXRmLTgiPz4NCjxMaW5rSW5mb0V4Y2VsIHhtbG5zOnhzaT0iaHR0cDovL3d3dy53My5vcmcvMjAwMS9YTUxTY2hlbWEtaW5zdGFuY2UiIHhtbG5zOnhzZD0iaHR0cDovL3d3dy53My5vcmcvMjAwMS9YTUxTY2hlbWEiPg0KICA8TGlua0luZm9Db3JlPg0KICAgIDxMaW5rSWQ+NTc0PC9MaW5rSWQ+DQogICAgPEluZmxvd1ZhbD40OTAsMDEzPC9JbmZsb3dWYWw+DQogICAgPERpc3BWYWw+NDkwLDAxMyA8L0Rpc3BWYWw+DQogICAgPExhc3RVcGRUaW1lPjIwMjUvMDUvMDggMTg6NDc6NDg8L0xhc3RVcGRUaW1lPg0KICAgIDxXb3Jrc2hlZXROTT5CU+OAkElGUlPjgJE8L1dvcmtzaGVldE5NPg0KICAgIDxMaW5rQ2VsbEFkZHJlc3NBMT5QNTY8L0xpbmtDZWxsQWRkcmVzc0ExPg0KICAgIDxMaW5rQ2VsbEFkZHJlc3NSMUMxPlI1Nk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kwMDAwMDAzOS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OTAsMDEzLDc2NywwMDA8L09yaWdpbmFsVmFsPg0KICAgIDxMYXN0TnVtVmFsPjQ5MCwwMTM8L0xhc3ROdW1WYWw+DQogICAgPFJhd0xpbmtWYWw+NDkwLDAxMz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575" Error="">PD94bWwgdmVyc2lvbj0iMS4wIiBlbmNvZGluZz0idXRmLTgiPz4NCjxMaW5rSW5mb0V4Y2VsIHhtbG5zOnhzaT0iaHR0cDovL3d3dy53My5vcmcvMjAwMS9YTUxTY2hlbWEtaW5zdGFuY2UiIHhtbG5zOnhzZD0iaHR0cDovL3d3dy53My5vcmcvMjAwMS9YTUxTY2hlbWEiPg0KICA8TGlua0luZm9Db3JlPg0KICAgIDxMaW5rSWQ+NTc1PC9MaW5rSWQ+DQogICAgPEluZmxvd1ZhbD45MjQsMDc2PC9JbmZsb3dWYWw+DQogICAgPERpc3BWYWw+OTI0LDA3NiA8L0Rpc3BWYWw+DQogICAgPExhc3RVcGRUaW1lPjIwMjUvMDUvMDggMTg6NDc6NDg8L0xhc3RVcGRUaW1lPg0KICAgIDxXb3Jrc2hlZXROTT5CU+OAkElGUlPjgJE8L1dvcmtzaGVldE5NPg0KICAgIDxMaW5rQ2VsbEFkZHJlc3NBMT5QNTc8L0xpbmtDZWxsQWRkcmVzc0ExPg0KICAgIDxMaW5rQ2VsbEFkZHJlc3NSMUMxPlI1N0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EwMFo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I0LDA3Niw4NzUsMDAwPC9PcmlnaW5hbFZhbD4NCiAgICA8TGFzdE51bVZhbD45MjQsMDc2PC9MYXN0TnVtVmFsPg0KICAgIDxSYXdMaW5rVmFsPjkyNCwwNzY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6" Error="">PD94bWwgdmVyc2lvbj0iMS4wIiBlbmNvZGluZz0idXRmLTgiPz4NCjxMaW5rSW5mb0V4Y2VsIHhtbG5zOnhzaT0iaHR0cDovL3d3dy53My5vcmcvMjAwMS9YTUxTY2hlbWEtaW5zdGFuY2UiIHhtbG5zOnhzZD0iaHR0cDovL3d3dy53My5vcmcvMjAwMS9YTUxTY2hlbWEiPg0KICA8TGlua0luZm9Db3JlPg0KICAgIDxMaW5rSWQ+NTc2PC9MaW5rSWQ+DQogICAgPEluZmxvd1ZhbD4zMSw1NTA8L0luZmxvd1ZhbD4NCiAgICA8RGlzcFZhbD4zMSw1NTAgPC9EaXNwVmFsPg0KICAgIDxMYXN0VXBkVGltZT4yMDI1LzA1LzA4IDE4OjQ3OjQ4PC9MYXN0VXBkVGltZT4NCiAgICA8V29ya3NoZWV0Tk0+QlPjgJBJRlJT44CRPC9Xb3Jrc2hlZXROTT4NCiAgICA8TGlua0NlbGxBZGRyZXNzQTE+UDU4PC9MaW5rQ2VsbEFkZHJlc3NBMT4NCiAgICA8TGlua0NlbGxBZGRyZXNzUjFDMT5SNTh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jIy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xLDU1MCw2MjgsMDAwPC9PcmlnaW5hbFZhbD4NCiAgICA8TGFzdE51bVZhbD4zMSw1NTA8L0xhc3ROdW1WYWw+DQogICAgPFJhd0xpbmtWYWw+MzEsNTUw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77" Error="">PD94bWwgdmVyc2lvbj0iMS4wIiBlbmNvZGluZz0idXRmLTgiPz4NCjxMaW5rSW5mb0V4Y2VsIHhtbG5zOnhzaT0iaHR0cDovL3d3dy53My5vcmcvMjAwMS9YTUxTY2hlbWEtaW5zdGFuY2UiIHhtbG5zOnhzZD0iaHR0cDovL3d3dy53My5vcmcvMjAwMS9YTUxTY2hlbWEiPg0KICA8TGlua0luZm9Db3JlPg0KICAgIDxMaW5rSWQ+NTc3PC9MaW5rSWQ+DQogICAgPEluZmxvd1ZhbD45NTUsNjI3PC9JbmZsb3dWYWw+DQogICAgPERpc3BWYWw+OTU1LDYyNyA8L0Rpc3BWYWw+DQogICAgPExhc3RVcGRUaW1lPjIwMjUvMDUvMDggMTg6NDc6NDg8L0xhc3RVcGRUaW1lPg0KICAgIDxXb3Jrc2hlZXROTT5CU+OAkElGUlPjgJE8L1dvcmtzaGVldE5NPg0KICAgIDxMaW5rQ2VsbEFkZHJlc3NBMT5QNTk8L0xpbmtDZWxsQWRkcmVzc0ExPg0KICAgIDxMaW5rQ2VsbEFkZHJlc3NSMUMxPlI1OUMxNjwvTGlua0NlbGxBZGRyZXNzUjFDMT4NCiAgICA8Q2VsbEJhY2tncm91bmRDb2xvcj4xNjc3NzIxNTwvQ2VsbEJhY2tncm91bmRDb2xvcj4NCiAgICA8Q2VsbEJhY2tncm91bmRDb2xvckluZGV4Pi00MTQyPC9DZWxsQmFja2dyb3VuZENvbG9ySW5kZXg+DQogIDwvTGlua0luZm9Db3JlPg0KICA8TGlua0luZm9Yc2E+DQogICAgPEF1SWQ+MDU1OTcvMjEvMS8wL0QyMzAwNTAxMDAwNTAwMDAwMDAwLzEvMS8yNDIvSzEyMjM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TU1LDYyNyw1MDMsMDAwPC9PcmlnaW5hbFZhbD4NCiAgICA8TGFzdE51bVZhbD45NTUsNjI3PC9MYXN0TnVtVmFsPg0KICAgIDxSYXdMaW5rVmFsPjk1NSw2Mjc8L1Jhd0xpbmtWYWw+DQogICAgPFZpZXdVbml0VHlwPjc8L1ZpZXdVbml0VHlwPg0KICAgIDxEZWNpbWFsUG9pbnQ+MDwvRGVjaW1hbFBvaW50Pg0KICAgIDxSb3VuZFR5cD4yPC9Sb3VuZFR5cD4NCiAgICA8TnVtVGV4dFR5cD4xPC9OdW1UZXh0VHlwPg0KICAgIDxDbGFzc1R5cD4zPC9DbGFzc1R5cD4NCiAgICA8RFRvdGFsWU1ESE1TPjIwMjQvMTIvMTIgMTU6MDc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78" Error="">PD94bWwgdmVyc2lvbj0iMS4wIiBlbmNvZGluZz0idXRmLTgiPz4NCjxMaW5rSW5mb0V4Y2VsIHhtbG5zOnhzaT0iaHR0cDovL3d3dy53My5vcmcvMjAwMS9YTUxTY2hlbWEtaW5zdGFuY2UiIHhtbG5zOnhzZD0iaHR0cDovL3d3dy53My5vcmcvMjAwMS9YTUxTY2hlbWEiPg0KICA8TGlua0luZm9Db3JlPg0KICAgIDxMaW5rSWQ+NTc4PC9MaW5rSWQ+DQogICAgPEluZmxvd1ZhbD4yLDg4Niw4NzM8L0luZmxvd1ZhbD4NCiAgICA8RGlzcFZhbD4yLDg4Niw4NzMgPC9EaXNwVmFsPg0KICAgIDxMYXN0VXBkVGltZT4yMDI1LzA1LzA4IDE4OjQ3OjQ4PC9MYXN0VXBkVGltZT4NCiAgICA8V29ya3NoZWV0Tk0+QlP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lo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xLDU3NSwxMjI8L0luZmxvd1ZhbD4NCiAgICA8RGlzcFZhbD4xLDU3NSwxMjIgPC9EaXNwVmFsPg0KICAgIDxMYXN0VXBkVGltZT4yMDI1LzA1LzA4IDE4OjQ3OjQ4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x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Tc1LDEyMiw0MDcsMDAwPC9PcmlnaW5hbFZhbD4NCiAgICA8TGFzdE51bVZhbD4xLDU3NSwxMjI8L0xhc3ROdW1WYWw+DQogICAgPFJhd0xpbmtWYWw+MSw1NzUsMTI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xLDYwNTwvSW5mbG93VmFsPg0KICAgIDxEaXNwVmFsPjEsNjA1IDwvRGlzcFZhbD4NCiAgICA8TGFzdFVwZFRpbWU+MjAyNS8wNS8wOCAxODo0Nzo0ODwvTGFzdFVwZFRpbWU+DQogICAgPFdvcmtzaGVldE5NPkJT44CQSUZSU+OAkT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k8L0l0ZW1JZD4NCiAgICA8RGlzcEl0ZW1JZD5LMTEwMUMwMDA8L0Rpc3BJdGVtSWQ+DQogICAgPENvbElkPlIzMDEwMDAwMCM8L0NvbElkPg0KICAgIDxUZW1BeGlzVHlwPjEwMDAwMDwvVGVtQXhpc1R5cD4NCiAgICA8TWVudU5tPumAo+e1kOiyoeaUv+eKtuaFi+ioiOeul+abuDwvTWVudU5tPg0KICAgIDxJdGVtTm0+5aOy5Y2055uu55qE44Gn5L+d5pyJ44GZ44KL6LOH55SjPC9JdGVtTm0+DQogICAgPENvbE5tPuW9k+acn+mHkemhjTwvQ29sTm0+DQogICAgPE9yaWdpbmFsVmFsPjEsNjA1LDY3OCwwMDA8L09yaWdpbmFsVmFsPg0KICAgIDxMYXN0TnVtVmFsPjEsNjA1PC9MYXN0TnVtVmFsPg0KICAgIDxSYXdMaW5rVmFsPjEsNjA1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xOTAsOTEzPC9JbmZsb3dWYWw+DQogICAgPERpc3BWYWw+MTkwLDkxMyA8L0Rpc3BWYWw+DQogICAgPExhc3RVcGRUaW1lPjIwMjUvMDUvMDggMTg6NDc6NDg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x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kwLDkxMyw5ODcsMDAwPC9PcmlnaW5hbFZhbD4NCiAgICA8TGFzdE51bVZhbD4xOTAsOTEzPC9MYXN0TnVtVmFsPg0KICAgIDxSYXdMaW5rVmFsPjE5MCw5MTM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zLDcxMTwvSW5mbG93VmFsPg0KICAgIDxEaXNwVmFsPjMsNzExIDwvRGlzcFZhbD4NCiAgICA8TGFzdFVwZFRpbWU+MjAyNS8wNS8wOCAxODo0Nzo0ODwvTGFzdFVwZFRpbWU+DQogICAgPFdvcmtzaGVldE5NPkJT44CQSUZSU+OAkT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Y8L0l0ZW1JZD4NCiAgICA8RGlzcEl0ZW1JZD5LMTEwMTA2MDA8L0Rpc3BJdGVtSWQ+DQogICAgPENvbElkPlIzMDEwMDAwMCM8L0NvbElkPg0KICAgIDxUZW1BeGlzVHlwPjEwMDAwMDwvVGVtQXhpc1R5cD4NCiAgICA8TWVudU5tPumAo+e1kOiyoeaUv+eKtuaFi+ioiOeul+abuDwvTWVudU5tPg0KICAgIDxJdGVtTm0+5pyq5Y+O5rOV5Lq65omA5b6X56iOPC9JdGVtTm0+DQogICAgPENvbE5tPuW9k+acn+mHkemhjTwvQ29sTm0+DQogICAgPE9yaWdpbmFsVmFsPjMsNzExLDc0MywwMDA8L09yaWdpbmFsVmFsPg0KICAgIDxMYXN0TnVtVmFsPjMsNzExPC9MYXN0TnVtVmFsPg0KICAgIDxSYXdMaW5rVmFsPjMsNzEx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7" Error="">PD94bWwgdmVyc2lvbj0iMS4wIiBlbmNvZGluZz0idXRmLTgiPz4NCjxMaW5rSW5mb0V4Y2VsIHhtbG5zOnhzaT0iaHR0cDovL3d3dy53My5vcmcvMjAwMS9YTUxTY2hlbWEtaW5zdGFuY2UiIHhtbG5zOnhzZD0iaHR0cDovL3d3dy53My5vcmcvMjAwMS9YTUxTY2hlbWEiPg0KICA8TGlua0luZm9Db3JlPg0KICAgIDxMaW5rSWQ+NzE3PC9MaW5rSWQ+DQogICAgPEluZmxvd1ZhbD4yNzUsODcxPC9JbmZsb3dWYWw+DQogICAgPERpc3BWYWw+Mjc1LDg3MSA8L0Rpc3BWYWw+DQogICAgPExhc3RVcGRUaW1lPjIwMjUvMDUvMDggMTg6NDc6NDg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NzUsODcxLDk0MywwMDA8L09yaWdpbmFsVmFsPg0KICAgIDxMYXN0TnVtVmFsPjI3NSw4NzE8L0xhc3ROdW1WYWw+DQogICAgPFJhd0xpbmtWYWw+Mjc1LDg3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40LDAxNDwvSW5mbG93VmFsPg0KICAgIDxEaXNwVmFsPjQsMDE0IDwvRGlzcFZhbD4NCiAgICA8TGFzdFVwZFRpbWU+MjAyNS8wNS8wOCAxODo0Nzo0OD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A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MDE0LDU1MSwwMDA8L09yaWdpbmFsVmFsPg0KICAgIDxMYXN0TnVtVmFsPjQsMDE0PC9MYXN0TnVtVmFsPg0KICAgIDxSYXdMaW5rVmFsPjQsMDE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44OTksODIyPC9JbmZsb3dWYWw+DQogICAgPERpc3BWYWw+ODk5LDgyMiA8L0Rpc3BWYWw+DQogICAgPExhc3RVcGRUaW1lPjIwMjUvMDUvMDggMTg6NDc6NDg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k5LDgyMiwwMzksMDAwPC9PcmlnaW5hbFZhbD4NCiAgICA8TGFzdE51bVZhbD44OTksODIyPC9MYXN0TnVtVmFsPg0KICAgIDxSYXdMaW5rVmFsPjg5OSw4Mj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42LDg4MzwvSW5mbG93VmFsPg0KICAgIDxEaXNwVmFsPjYsODgzIDwvRGlzcFZhbD4NCiAgICA8TGFzdFVwZFRpbWU+MjAyNS8wNS8wOCAxODo0Nzo0OD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w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g4MywxMjMsMDAwPC9PcmlnaW5hbFZhbD4NCiAgICA8TGFzdE51bVZhbD42LDg4MzwvTGFzdE51bVZhbD4NCiAgICA8UmF3TGlua1ZhbD42LDg4M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xOTIsMjk5PC9JbmZsb3dWYWw+DQogICAgPERpc3BWYWw+MTkyLDI5OSA8L0Rpc3BWYWw+DQogICAgPExhc3RVcGRUaW1lPjIwMjUvMDUvMDggMTg6NDc6NDg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TkyLDI5OSwzNDMsMDAwPC9PcmlnaW5hbFZhbD4NCiAgICA8TGFzdE51bVZhbD4xOTIsMjk5PC9MYXN0TnVtVmFsPg0KICAgIDxSYXdMaW5rVmFsPjE5MiwyOT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xMDYsNDQzPC9JbmZsb3dWYWw+DQogICAgPERpc3BWYWw+MTA2LDQ0MyA8L0Rpc3BWYWw+DQogICAgPExhc3RVcGRUaW1lPjIwMjUvMDUvMDggMTg6NDc6NDg8L0xhc3RVcGRUaW1lPg0KICAgIDxXb3Jrc2hlZXROTT5QTOOAkElGUlPjgJE8L1dvcmtzaGVldE5NPg0KICAgIDxMaW5rQ2VsbEFkZHJlc3NBMT5QNjU8L0xpbmtDZWxsQWRkcmVzc0ExPg0KICAgIDxMaW5rQ2VsbEFkZHJlc3NSMUMxPlI2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1MFo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A2LDQ0Myw0MjYsMDAwPC9PcmlnaW5hbFZhbD4NCiAgICA8TGFzdE51bVZhbD4xMDYsNDQzPC9MYXN0TnVtVmFsPg0KICAgIDxSYXdMaW5rVmFsPjEwNiw0NDM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zLDIwMzwvSW5mbG93VmFsPg0KICAgIDxEaXNwVmFsPjMsMjAzIDwvRGlzcFZhbD4NCiAgICA8TGFzdFVwZFRpbWU+MjAyNS8wNS8wOCAxODo0Nzo0ODwvTGFzdFVwZFRpbWU+DQogICAgPFdvcmtzaGVldE5NPlBM44CQSUZSU+OAkT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1MDAwMDAwMDAvMS8xLzI0Mi9LMzUwMj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zLDIwMyw3MzYsMDAwPC9PcmlnaW5hbFZhbD4NCiAgICA8TGFzdE51bVZhbD4zLDIwMzwvTGFzdE51bVZhbD4NCiAgICA8UmF3TGlua1ZhbD4zLDIwMzwvUmF3TGlua1ZhbD4NCiAgICA8Vmlld1VuaXRUeXA+NzwvVmlld1VuaXRUeXA+DQogICAgPERlY2ltYWxQb2ludD4wPC9EZWNpbWFsUG9pbnQ+DQogICAgPFJvdW5kVHlwPjI8L1JvdW5kVHlwPg0KICAgIDxOdW1UZXh0VHlwPjE8L051bVRleHRUeXA+DQogICAgPENsYXNzVHlwPjM8L0NsYXNzVHlwPg0KICAgIDxEVG90YWxZTURITVM+MjAyNS8wNS8wNyAxNjozNjoz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xMDMsMjM5PC9JbmZsb3dWYWw+DQogICAgPERpc3BWYWw+MTAzLDIzOSA8L0Rpc3BWYWw+DQogICAgPExhc3RVcGRUaW1lPjIwMjUvMDUvMDggMTg6NDc6NDg8L0xhc3RVcGRUaW1lPg0KICAgIDxXb3Jrc2hlZXROTT5QTOOAkElGUlPjgJE8L1dvcmtzaGVldE5NPg0KICAgIDxMaW5rQ2VsbEFkZHJlc3NBMT5QNjM8L0xpbmtDZWxsQWRkcmVzc0ExPg0KICAgIDxMaW5rQ2VsbEFkZHJlc3NSMUMxPlI2M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1MDE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AzLDIzOSw2OTAsMDAwPC9PcmlnaW5hbFZhbD4NCiAgICA8TGFzdE51bVZhbD4xMDMsMjM5PC9MYXN0TnVtVmFsPg0KICAgIDxSYXdMaW5rVmFsPjEwMywyMzk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xMDYsNDQzPC9JbmZsb3dWYWw+DQogICAgPERpc3BWYWw+MTA2LDQ0MyA8L0Rpc3BWYWw+DQogICAgPExhc3RVcGRUaW1lPjIwMjUvMDUvMDggMTg6NDc6NDg8L0xhc3RVcGRUaW1lPg0KICAgIDxXb3Jrc2hlZXROTT5QTOOAkElGUlPjgJE8L1dvcmtzaGVldE5NPg0KICAgIDxMaW5rQ2VsbEFkZHJlc3NBMT5QNjE8L0xpbmtDZWxsQWRkcmVzc0ExPg0KICAgIDxMaW5rQ2VsbEFkZHJlc3NSMUMxPlI2M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z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A2LDQ0Myw0MjYsMDAwPC9PcmlnaW5hbFZhbD4NCiAgICA8TGFzdE51bVZhbD4xMDYsNDQzPC9MYXN0TnVtVmFsPg0KICAgIDxSYXdMaW5rVmFsPjEwNiw0NDM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tNyw3NTY8L0luZmxvd1ZhbD4NCiAgICA8RGlzcFZhbD7ilrIgNyw3NTYgPC9EaXNwVmFsPg0KICAgIDxMYXN0VXBkVGltZT4yMDI1LzA1LzA4IDE4OjQ3OjQ4PC9MYXN0VXBkVGltZT4NCiAgICA8V29ya3NoZWV0Tk0+UEz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z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i03LDc1NiwwMzksMDAwPC9PcmlnaW5hbFZhbD4NCiAgICA8TGFzdE51bVZhbD4tNyw3NTY8L0xhc3ROdW1WYWw+DQogICAgPFJhd0xpbmtWYWw+LTcsNzU2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tNCwzNTY8L0luZmxvd1ZhbD4NCiAgICA8RGlzcFZhbD7ilrIgNCwzNTYgPC9EaXNwVmFsPg0KICAgIDxMYXN0VXBkVGltZT4yMDI1LzA1LzA4IDE4OjQ3OjQ4PC9MYXN0VXBkVGltZT4NCiAgICA8V29ya3NoZWV0Tk0+UEz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i00LDM1NiwyNDQsMDAwPC9PcmlnaW5hbFZhbD4NCiAgICA8TGFzdE51bVZhbD4tNCwzNTY8L0xhc3ROdW1WYWw+DQogICAgPFJhd0xpbmtWYWw+LTQsMzU2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tODMxPC9JbmZsb3dWYWw+DQogICAgPERpc3BWYWw+4payIDgzMSA8L0Rpc3BWYWw+DQogICAgPExhc3RVcGRUaW1lPjIwMjUvMDUvMDggMTg6NDc6NDg8L0xhc3RVcGRUaW1lPg0KICAgIDxXb3Jrc2hlZXROTT5QTOOAkElGUlPjgJE8L1dvcmtzaGVldE5NPg0KICAgIDxMaW5rQ2VsbEFkZHJlc3NBMT5QNTg8L0xpbmtDZWxsQWRkcmVzc0ExPg0KICAgIDxMaW5rQ2VsbEFkZHJlc3NSMUMxPlI1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kwMDAwMDA2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4PC9JdGVtSWQ+DQogICAgPERpc3BJdGVtSWQ+SzMyMDIxMD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LTgzMSwxMTcsMDAwPC9PcmlnaW5hbFZhbD4NCiAgICA8TGFzdE51bVZhbD4tODMxPC9MYXN0TnVtVmFsPg0KICAgIDxSYXdMaW5rVmFsPi04MzE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tMiw1MTA8L0luZmxvd1ZhbD4NCiAgICA8RGlzcFZhbD7ilrIgMiw1MTAgPC9EaXNwVmFsPg0KICAgIDxMYXN0VXBkVGltZT4yMDI1LzA1LzA4IDE4OjQ3OjQ4PC9MYXN0VXBkVGltZT4NCiAgICA8V29ya3NoZWV0Tk0+UEzjgJBJRlJT44CR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IsNTEwLDUwMywwMDA8L09yaWdpbmFsVmFsPg0KICAgIDxMYXN0TnVtVmFsPi0yLDUxMDwvTGFzdE51bVZhbD4NCiAgICA8UmF3TGlua1ZhbD4tMiw1MTA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tMSwwMTQ8L0luZmxvd1ZhbD4NCiAgICA8RGlzcFZhbD7ilrIgMSwwMTQgPC9EaXNwVmFsPg0KICAgIDxMYXN0VXBkVGltZT4yMDI1LzA1LzA4IDE4OjQ3OjQ4PC9MYXN0VXBkVGltZT4NCiAgICA8V29ya3NoZWV0Tk0+UEzjgJBJRlJT44CR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LTEsMDE0LDYyNCwwMDA8L09yaWdpbmFsVmFsPg0KICAgIDxMYXN0TnVtVmFsPi0xLDAxNDwvTGFzdE51bVZhbD4NCiAgICA8UmF3TGlua1ZhbD4tMSwwMTQ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tMywzOTk8L0luZmxvd1ZhbD4NCiAgICA8RGlzcFZhbD7ilrIgMywzOTkgPC9EaXNwVmFsPg0KICAgIDxMYXN0VXBkVGltZT4yMDI1LzA1LzA4IDE4OjQ3OjQ4PC9MYXN0VXBkVGltZT4NCiAgICA8V29ya3NoZWV0Tk0+UEz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zLDM5OSw3OTUsMDAwPC9PcmlnaW5hbFZhbD4NCiAgICA8TGFzdE51bVZhbD4tMywzOTk8L0xhc3ROdW1WYWw+DQogICAgPFJhd0xpbmtWYWw+LTMsMzk5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yLDUzODwvSW5mbG93VmFsPg0KICAgIDxEaXNwVmFsPjIsNTM4PC9EaXNwVmFsPg0KICAgIDxMYXN0VXBkVGltZT4yMDI1LzA1LzA4IDE4OjQ3OjQ4PC9MYXN0VXBkVGltZT4NCiAgICA8V29ya3NoZWV0Tk0+UEz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zwvSXRlbUlkPg0KICAgIDxEaXNwSXRlbUlkPkszMjAxMDM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sNTM4LDU2NSwwMDA8L09yaWdpbmFsVmFsPg0KICAgIDxMYXN0TnVtVmFsPjIsNTM4PC9MYXN0TnVtVmFsPg0KICAgIDxSYXdMaW5rVmFsPjIsNTM4PC9SYXdMaW5rVmFsPg0KICAgIDxWaWV3VW5pdFR5cD43PC9WaWV3VW5pdFR5cD4NCiAgICA8RGVjaW1hbFBvaW50PjA8L0RlY2ltYWxQb2ludD4NCiAgICA8Um91bmRUeXA+MjwvUm91bmRUeXA+DQogICAgPE51bVRleHRUeXA+MTwvTnVtVGV4dFR5cD4NCiAgICA8Q2xhc3NUeXA+MzwvQ2xhc3NUeXA+DQogICAgPERUb3RhbFlNREhNUz4yMDI1LzA1LzA3IDE2OjM2OjM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1" Error="">PD94bWwgdmVyc2lvbj0iMS4wIiBlbmNvZGluZz0idXRmLTgiPz4NCjxMaW5rSW5mb0V4Y2VsIHhtbG5zOnhzaT0iaHR0cDovL3d3dy53My5vcmcvMjAwMS9YTUxTY2hlbWEtaW5zdGFuY2UiIHhtbG5zOnhzZD0iaHR0cDovL3d3dy53My5vcmcvMjAwMS9YTUxTY2hlbWEiPg0KICA8TGlua0luZm9Db3JlPg0KICAgIDxMaW5rSWQ+NzAxPC9MaW5rSWQ+DQogICAgPEluZmxvd1ZhbD40MDg8L0luZmxvd1ZhbD4NCiAgICA8RGlzcFZhbD40MDggPC9EaXNwVmFsPg0KICAgIDxMYXN0VXBkVGltZT4yMDI1LzA1LzA4IDE4OjQ3OjQ4PC9MYXN0VXBkVGltZT4NCiAgICA8V29ya3NoZWV0Tk0+UEzjgJBJRlJT44CR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jwvSXRlbUlkPg0KICAgIDxEaXNwSXRlbUlkPkszMjAxMDIwMDwvRGlzcEl0ZW1JZD4NCiAgICA8Q29sSWQ+UjMwMTAwMDAwIzwvQ29sSWQ+DQogICAgPFRlbUF4aXNUeXA+MTAwMDAwPC9UZW1BeGlzVHlwPg0KICAgIDxNZW51Tm0+6YCj57WQ57SU5pCN55uK5Y+K44Gz44Gd44Gu5LuW44Gu5YyF5ous5Yip55uK6KiI566X5pu4PC9NZW51Tm0+DQogICAgPEl0ZW1ObT7norrlrprntabku5jliLbluqbjga7lho3muKzlrpo8L0l0ZW1ObT4NCiAgICA8Q29sTm0+5b2T5pyf6YeR6aGNPC9Db2xObT4NCiAgICA8T3JpZ2luYWxWYWw+NDA4LDYwMiwwMDA8L09yaWdpbmFsVmFsPg0KICAgIDxMYXN0TnVtVmFsPjQwODwvTGFzdE51bVZhbD4NCiAgICA8UmF3TGlua1ZhbD40MDg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tNiwzNDY8L0luZmxvd1ZhbD4NCiAgICA8RGlzcFZhbD7ilrIgNiwzNDYgPC9EaXNwVmFsPg0KICAgIDxMYXN0VXBkVGltZT4yMDI1LzA1LzA4IDE4OjQ3OjQ4PC9MYXN0VXBkVGltZT4NCiAgICA8V29ya3NoZWV0Tk0+UEzjgJBJRlJT44CRPC9Xb3Jrc2hlZXROTT4NCiAgICA8TGlua0NlbGxBZGRyZXNzQTE+UDUxPC9MaW5rQ2VsbEFkZHJlc3NBMT4NCiAgICA8TGlua0NlbGxBZGRyZXNzUjFDMT5SNT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UwMDAwMDAwMC8xLzEvMjQyL0s5MDAwMDAwNj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MTwvSXRlbUlkPg0KICAgIDxEaXNwSXRlbUlkPkszMjAxMDEwMDwvRGlzcEl0ZW1JZD4NCiAgICA8Q29sSWQ+UjMwMTAwMDAwIzwvQ29sSWQ+DQogICAgPFRlbUF4aXNUeXA+MTAwMDAwPC9UZW1BeGlzVHlwPg0KICAgIDxNZW51Tm0+6YCj57WQ57SU5pCN55uK5Y+K44Gz44Gd44Gu5LuW44Gu5YyF5ous5Yip55uK6KiI566X5pu4PC9NZW51Tm0+DQogICAgPEl0ZW1ObT5GVlRPQ0njga7ph5Hono3os4fnlKM8L0l0ZW1ObT4NCiAgICA8Q29sTm0+5b2T5pyf6YeR6aGNPC9Db2xObT4NCiAgICA8T3JpZ2luYWxWYWw+LTYsMzQ2LDk2MiwwMDA8L09yaWdpbmFsVmFsPg0KICAgIDxMYXN0TnVtVmFsPi02LDM0NjwvTGFzdE51bVZhbD4NCiAgICA8UmF3TGlua1ZhbD4tNiwzNDY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xMTQsMTk5PC9JbmZsb3dWYWw+DQogICAgPERpc3BWYWw+MTE0LDE5OSA8L0Rpc3BWYWw+DQogICAgPExhc3RVcGRUaW1lPjIwMjUvMDUvMDggMTg6NDc6NDg8L0xhc3RVcGRUaW1lPg0KICAgIDxXb3Jrc2hlZXROTT5QTOOAkElGUlPjgJE8L1dvcmtzaGVldE5NPg0KICAgIDxMaW5rQ2VsbEFkZHJlc3NBMT5QNDg8L0xpbmtDZWxsQWRkcmVzc0ExPg0KICAgIDxMaW5rQ2VsbEFkZHJlc3NSMUMxPlI0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NTAwMDAwMDAwLzEvMS8yNDIvSzMx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0LDE5OSw0NjUsMDAwPC9PcmlnaW5hbFZhbD4NCiAgICA8TGFzdE51bVZhbD4xMTQsMTk5PC9MYXN0TnVtVmFsPg0KICAgIDxSYXdMaW5rVmFsPjExNCwxOTk8L1Jhd0xpbmtWYWw+DQogICAgPFZpZXdVbml0VHlwPjc8L1ZpZXdVbml0VHlwPg0KICAgIDxEZWNpbWFsUG9pbnQ+MDwvRGVjaW1hbFBvaW50Pg0KICAgIDxSb3VuZFR5cD4yPC9Sb3VuZFR5cD4NCiAgICA8TnVtVGV4dFR5cD4xPC9OdW1UZXh0VHlwPg0KICAgIDxDbGFzc1R5cD4zPC9DbGFzc1R5cD4NCiAgICA8RFRvdGFsWU1ESE1TPjIwMjUvMDUvMDcgMTY6MzY6Mz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zLDU2MjwvSW5mbG93VmFsPg0KICAgIDxEaXNwVmFsPjMsNTYyIDwvRGlzcFZhbD4NCiAgICA8TGFzdFVwZFRpbWU+MjAyNS8wNS8wOCAxODo0Nzo0ODwvTGFzdFVwZFRpbWU+DQogICAgPFdvcmtzaGVldE5NPlBM44CQSUZSU+OAkT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MjQwMj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zLDU2Miw1MTUsMDAwPC9PcmlnaW5hbFZhbD4NCiAgICA8TGFzdE51bVZhbD4zLDU2MjwvTGFzdE51bVZhbD4NCiAgICA8UmF3TGlua1ZhbD4zLDU2Mj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xMTAsNjM2PC9JbmZsb3dWYWw+DQogICAgPERpc3BWYWw+MTEwLDYzNiA8L0Rpc3BWYWw+DQogICAgPExhc3RVcGRUaW1lPjIwMjUvMDUvMDggMTg6NDc6NDg8L0xhc3RVcGRUaW1lPg0KICAgIDxXb3Jrc2hlZXROTT5QTOOAkElGUlPjgJE8L1dvcmtzaGVldE5NPg0KICAgIDxMaW5rQ2VsbEFkZHJlc3NBMT5QMzI8L0xpbmtDZWxsQWRkcmVzc0ExPg0KICAgIDxMaW5rQ2VsbEFkZHJlc3NSMUMxPlIzMk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0MDE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wLDYzNiw5NTAsMDAwPC9PcmlnaW5hbFZhbD4NCiAgICA8TGFzdE51bVZhbD4xMTAsNjM2PC9MYXN0TnVtVmFsPg0KICAgIDxSYXdMaW5rVmFsPjExMCw2MzY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xMTQsMTk5PC9JbmZsb3dWYWw+DQogICAgPERpc3BWYWw+MTE0LDE5OSA8L0Rpc3BWYWw+DQogICAgPExhc3RVcGRUaW1lPjIwMjUvMDUvMDggMTg6NDc6NDg8L0xhc3RVcGRUaW1lPg0KICAgIDxXb3Jrc2hlZXROTT5QTOOAkElGUlPjgJE8L1dvcmtzaGVldE5NPg0KICAgIDxMaW5rQ2VsbEFkZHJlc3NBMT5QMzA8L0xpbmtDZWxsQWRkcmVzc0ExPg0KICAgIDxMaW5rQ2VsbEFkZHJlc3NSMUMxPlIzM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zMDA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0LDE5OSw0NjUsMDAwPC9PcmlnaW5hbFZhbD4NCiAgICA8TGFzdE51bVZhbD4xMTQsMTk5PC9MYXN0TnVtVmFsPg0KICAgIDxSYXdMaW5rVmFsPjExNCwxOTk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tMjEsMTAxPC9JbmZsb3dWYWw+DQogICAgPERpc3BWYWw+4payIDIxLDEwMSA8L0Rpc3BWYWw+DQogICAgPExhc3RVcGRUaW1lPjIwMjUvMDUvMDggMTg6NDc6NDg8L0xhc3RVcGRUaW1lPg0KICAgIDxXb3Jrc2hlZXROTT5QTOOAkElGUlPjgJE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gwWj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IxLDEwMSw0MjgsMDAwPC9PcmlnaW5hbFZhbD4NCiAgICA8TGFzdE51bVZhbD4tMjEsMTAxPC9MYXN0TnVtVmFsPg0KICAgIDxSYXdMaW5rVmFsPi0yMSwxMDE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xMzUsMzAwPC9JbmZsb3dWYWw+DQogICAgPERpc3BWYWw+MTM1LDMwMCA8L0Rpc3BWYWw+DQogICAgPExhc3RVcGRUaW1lPjIwMjUvMDUvMDggMTg6NDc6NDg8L0xhc3RVcGRUaW1lPg0KICAgIDxXb3Jrc2hlZXROTT5QTOOAkElGUlPjgJE8L1dvcmtzaGVldE5NPg0KICAgIDxMaW5rQ2VsbEFkZHJlc3NBMT5QMjg8L0xpbmtDZWxsQWRkcmVzc0ExPg0KICAgIDxMaW5rQ2VsbEFkZHJlc3NSMUMxPlIy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c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M1LDMwMCw4OTMsMDAwPC9PcmlnaW5hbFZhbD4NCiAgICA8TGFzdE51bVZhbD4xMzUsMzAwPC9MYXN0TnVtVmFsPg0KICAgIDxSYXdMaW5rVmFsPjEzNSwzMDA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40OSw2Mjc8L0luZmxvd1ZhbD4NCiAgICA8RGlzcFZhbD40OSw2MjcgPC9EaXNwVmFsPg0KICAgIDxMYXN0VXBkVGltZT4yMDI1LzA1LzA4IDE4OjQ3OjQ4PC9MYXN0VXBkVGltZT4NCiAgICA8V29ya3NoZWV0Tk0+UEz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NDksNjI3LDg4NSwwMDA8L09yaWdpbmFsVmFsPg0KICAgIDxMYXN0TnVtVmFsPjQ5LDYyNzwvTGFzdE51bVZhbD4NCiAgICA8UmF3TGlua1ZhbD40OSw2Mjc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tMjYsNTA5PC9JbmZsb3dWYWw+DQogICAgPERpc3BWYWw+4payIDI2LDUwOSA8L0Rpc3BWYWw+DQogICAgPExhc3RVcGRUaW1lPjIwMjUvMDUvMDggMTg6NDc6NDg8L0xhc3RVcGRUaW1lPg0KICAgIDxXb3Jrc2hlZXROTT5QTOOAkElGUlPjgJE8L1dvcmtzaGVldE5NPg0KICAgIDxMaW5rQ2VsbEFkZHJlc3NBMT5QMjU8L0xpbmtDZWxsQWRkcmVzc0ExPg0KICAgIDxMaW5rQ2VsbEFkZHJlc3NSMUMxPlIy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1N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jYsNTA5LDk2NywwMDA8L09yaWdpbmFsVmFsPg0KICAgIDxMYXN0TnVtVmFsPi0yNiw1MDk8L0xhc3ROdW1WYWw+DQogICAgPFJhd0xpbmtWYWw+LTI2LDUwOT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tMjYsNTA5PC9JbmZsb3dWYWw+DQogICAgPERpc3BWYWw+4payIDI2LDUwOSA8L0Rpc3BWYWw+DQogICAgPExhc3RVcGRUaW1lPjIwMjUvMDUvMDggMTg6NDc6NDg8L0xhc3RVcGRUaW1lPg0KICAgIDxXb3Jrc2hlZXROTT5QTOOAkElGUlPjgJE8L1dvcmtzaGVldE5NPg0KICAgIDxMaW5rQ2VsbEFkZHJlc3NBMT5QMjQ8L0xpbmtDZWxsQWRkcmVzc0ExPg0KICAgIDxMaW5rQ2VsbEFkZHJlc3NSMUMxPlIy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1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jYsNTA5LDk2NywwMDA8L09yaWdpbmFsVmFsPg0KICAgIDxMYXN0TnVtVmFsPi0yNiw1MDk8L0xhc3ROdW1WYWw+DQogICAgPFJhd0xpbmtWYWw+LTI2LDUwOT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43NDQ8L0luZmxvd1ZhbD4NCiAgICA8RGlzcFZhbD43NDQgPC9EaXNwVmFsPg0KICAgIDxMYXN0VXBkVGltZT4yMDI1LzA1LzA4IDE4OjQ3OjQ4PC9MYXN0VXBkVGltZT4NCiAgICA8V29ya3NoZWV0Tk0+UEz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zQ0LDMxMCwwMDA8L09yaWdpbmFsVmFsPg0KICAgIDxMYXN0TnVtVmFsPjc0NDwvTGFzdE51bVZhbD4NCiAgICA8UmF3TGlua1ZhbD43NDQ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43LDM3NTwvSW5mbG93VmFsPg0KICAgIDxEaXNwVmFsPjcsMzc1IDwvRGlzcFZhbD4NCiAgICA8TGFzdFVwZFRpbWU+MjAyNS8wNS8wOCAxODo0Nzo0ODwvTGFzdFVwZFRpbWU+DQogICAgPFdvcmtzaGVldE5NPlBM44CQSUZSU+OAkT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U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csMzc1LDk1MSwwMDA8L09yaWdpbmFsVmFsPg0KICAgIDxMYXN0TnVtVmFsPjcsMzc1PC9MYXN0TnVtVmFsPg0KICAgIDxSYXdMaW5rVmFsPjcsMzc1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8" Error="">PD94bWwgdmVyc2lvbj0iMS4wIiBlbmNvZGluZz0idXRmLTgiPz4NCjxMaW5rSW5mb0V4Y2VsIHhtbG5zOnhzaT0iaHR0cDovL3d3dy53My5vcmcvMjAwMS9YTUxTY2hlbWEtaW5zdGFuY2UiIHhtbG5zOnhzZD0iaHR0cDovL3d3dy53My5vcmcvMjAwMS9YTUxTY2hlbWEiPg0KICA8TGlua0luZm9Db3JlPg0KICAgIDxMaW5rSWQ+Njg4PC9MaW5rSWQ+DQogICAgPEluZmxvd1ZhbD4xNCw4NjY8L0luZmxvd1ZhbD4NCiAgICA8RGlzcFZhbD4xNCw4NjYgPC9EaXNwVmFsPg0KICAgIDxMYXN0VXBkVGltZT4yMDI1LzA1LzA4IDE4OjQ3OjQ4PC9MYXN0VXBkVGltZT4NCiAgICA8V29ya3NoZWV0Tk0+UEzjgJBJRlJT44CRPC9Xb3Jrc2hlZXROTT4NCiAgICA8TGlua0NlbGxBZGRyZXNzQTE+UDIxPC9MaW5rQ2VsbEFkZHJlc3NBMT4NCiAgICA8TGlua0NlbGxBZGRyZXNzUjFDMT5SMj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QsODY2LDc0MCwwMDA8L09yaWdpbmFsVmFsPg0KICAgIDxMYXN0TnVtVmFsPjE0LDg2NjwvTGFzdE51bVZhbD4NCiAgICA8UmF3TGlua1ZhbD4xNCw4NjY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7" Error="">PD94bWwgdmVyc2lvbj0iMS4wIiBlbmNvZGluZz0idXRmLTgiPz4NCjxMaW5rSW5mb0V4Y2VsIHhtbG5zOnhzaT0iaHR0cDovL3d3dy53My5vcmcvMjAwMS9YTUxTY2hlbWEtaW5zdGFuY2UiIHhtbG5zOnhzZD0iaHR0cDovL3d3dy53My5vcmcvMjAwMS9YTUxTY2hlbWEiPg0KICA8TGlua0luZm9Db3JlPg0KICAgIDxMaW5rSWQ+Njg3PC9MaW5rSWQ+DQogICAgPEluZmxvd1ZhbD4yMiw5ODc8L0luZmxvd1ZhbD4NCiAgICA8RGlzcFZhbD4yMiw5ODcgPC9EaXNwVmFsPg0KICAgIDxMYXN0VXBkVGltZT4yMDI1LzA1LzA4IDE4OjQ3OjQ4PC9MYXN0VXBkVGltZT4NCiAgICA8V29ya3NoZWV0Tk0+UEzjgJBJRlJT44CRPC9Xb3Jrc2hlZXROTT4NCiAgICA8TGlua0NlbGxBZGRyZXNzQTE+UDIwPC9MaW5rQ2VsbEFkZHJlc3NBMT4NCiAgICA8TGlua0NlbGxBZGRyZXNzUjFDMT5SMj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T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jIsOTg3LDAwMSwwMDA8L09yaWdpbmFsVmFsPg0KICAgIDxMYXN0TnVtVmFsPjIyLDk4NzwvTGFzdE51bVZhbD4NCiAgICA8UmF3TGlua1ZhbD4yMiw5ODc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6" Error="">PD94bWwgdmVyc2lvbj0iMS4wIiBlbmNvZGluZz0idXRmLTgiPz4NCjxMaW5rSW5mb0V4Y2VsIHhtbG5zOnhzaT0iaHR0cDovL3d3dy53My5vcmcvMjAwMS9YTUxTY2hlbWEtaW5zdGFuY2UiIHhtbG5zOnhzZD0iaHR0cDovL3d3dy53My5vcmcvMjAwMS9YTUxTY2hlbWEiPg0KICA8TGlua0luZm9Db3JlPg0KICAgIDxMaW5rSWQ+Njg2PC9MaW5rSWQ+DQogICAgPEluZmxvd1ZhbD4tMTIsODcxPC9JbmZsb3dWYWw+DQogICAgPERpc3BWYWw+4payIDEyLDg3MSA8L0Rpc3BWYWw+DQogICAgPExhc3RVcGRUaW1lPjIwMjUvMDUvMDggMTg6NDc6NDg8L0xhc3RVcGRUaW1lPg0KICAgIDxXb3Jrc2hlZXROTT5QTOOAkElGUlPjgJE8L1dvcmtzaGVldE5NPg0KICAgIDxMaW5rQ2VsbEFkZHJlc3NBMT5QMTg8L0xpbmtDZWxsQWRkcmVzc0ExPg0KICAgIDxMaW5rQ2VsbEFkZHJlc3NSMUMxPlIxO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5PC9JdGVtSWQ+DQogICAgPERpc3BJdGVtSWQ+SzIxMDQwOTAwPC9EaXNwSXRlbUlkPg0KICAgIDxDb2xJZD5SMzAxMDAwMDAjPC9Db2xJZD4NCiAgICA8VGVtQXhpc1R5cD4xMDAwMDA8L1RlbUF4aXNUeXA+DQogICAgPE1lbnVObT7pgKPntZDntJTmkI3nm4roqIjnrpfmm7g8L01lbnVObT4NCiAgICA8SXRlbU5tPuOBneOBruS7luOBruiyu+eUqDwvSXRlbU5tPg0KICAgIDxDb2xObT7lvZPmnJ/ph5HpoY08L0NvbE5tPg0KICAgIDxPcmlnaW5hbFZhbD4tMTIsODcxLDkyNiwwMDA8L09yaWdpbmFsVmFsPg0KICAgIDxMYXN0TnVtVmFsPi0xMiw4NzE8L0xhc3ROdW1WYWw+DQogICAgPFJhd0xpbmtWYWw+LTEyLDg3MT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tMiwzNDM8L0luZmxvd1ZhbD4NCiAgICA8RGlzcFZhbD7ilrIgMiwzNDMgPC9EaXNwVmFsPg0KICAgIDxMYXN0VXBkVGltZT4yMDI1LzA1LzA4IDE4OjQ3OjQ4PC9MYXN0VXBkVGltZT4NCiAgICA8V29ya3NoZWV0Tk0+UEzjgJBJRlJT44CR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sMzQzLDcyMSwwMDA8L09yaWdpbmFsVmFsPg0KICAgIDxMYXN0TnVtVmFsPi0yLDM0MzwvTGFzdE51bVZhbD4NCiAgICA8UmF3TGlua1ZhbD4tMiwzNDM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xMSw3MTc8L0luZmxvd1ZhbD4NCiAgICA8RGlzcFZhbD4xMSw3MTcgPC9EaXNwVmFsPg0KICAgIDxMYXN0VXBkVGltZT4yMDI1LzA1LzA4IDE4OjQ3OjQ4PC9MYXN0VXBkVGltZT4NCiAgICA8V29ya3NoZWV0Tk0+UEzjgJBJRlJT44CRPC9Xb3Jrc2hlZXROTT4NCiAgICA8TGlua0NlbGxBZGRyZXNzQTE+UDE3PC9MaW5rQ2VsbEFkZHJlc3NBMT4NCiAgICA8TGlua0NlbGxBZGRyZXNzUjFDMT5SMT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NzE3LDQ2OSwwMDA8L09yaWdpbmFsVmFsPg0KICAgIDxMYXN0TnVtVmFsPjExLDcxNzwvTGFzdE51bVZhbD4NCiAgICA8UmF3TGlua1ZhbD4xMSw3MTc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xNywyNTM8L0luZmxvd1ZhbD4NCiAgICA8RGlzcFZhbD4xNywyNTMgPC9EaXNwVmFsPg0KICAgIDxMYXN0VXBkVGltZT4yMDI1LzA1LzA4IDE4OjQ3OjQ4PC9MYXN0VXBkVGltZT4NCiAgICA8V29ya3NoZWV0Tk0+UEzjgJBJRlJT44CRPC9Xb3Jrc2hlZXROTT4NCiAgICA8TGlua0NlbGxBZGRyZXNzQTE+UDE1PC9MaW5rQ2VsbEFkZHJlc3NBMT4NCiAgICA8TGlua0NlbGxBZGRyZXNzUjFDMT5SMTV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csMjUzLDgyNSwwMDA8L09yaWdpbmFsVmFsPg0KICAgIDxMYXN0TnVtVmFsPjE3LDI1MzwvTGFzdE51bVZhbD4NCiAgICA8UmF3TGlua1ZhbD4xNywyNTM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tOTE4PC9JbmZsb3dWYWw+DQogICAgPERpc3BWYWw+4payIDkxOCA8L0Rpc3BWYWw+DQogICAgPExhc3RVcGRUaW1lPjIwMjUvMDUvMDggMTg6NDc6NDg8L0xhc3RVcGRUaW1lPg0KICAgIDxXb3Jrc2hlZXROTT5QTOOAkElGUlPjgJE8L1dvcmtzaGVldE5NPg0KICAgIDxMaW5rQ2VsbEFkZHJlc3NBMT5QMTQ8L0xpbmtDZWxsQWRkcmVzc0ExPg0KICAgIDxMaW5rQ2VsbEFkZHJlc3NSMUMxPlIx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OTE4LDI4NywwMDA8L09yaWdpbmFsVmFsPg0KICAgIDxMYXN0TnVtVmFsPi05MTg8L0xhc3ROdW1WYWw+DQogICAgPFJhd0xpbmtWYWw+LTkxOD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tNTMxPC9JbmZsb3dWYWw+DQogICAgPERpc3BWYWw+4payIDUzMSA8L0Rpc3BWYWw+DQogICAgPExhc3RVcGRUaW1lPjIwMjUvMDUvMDggMTg6NDc6NDg8L0xhc3RVcGRUaW1lPg0KICAgIDxXb3Jrc2hlZXROTT5QTOOAkElGUlPjgJE8L1dvcmtzaGVldE5NPg0KICAgIDxMaW5rQ2VsbEFkZHJlc3NBMT5QMTM8L0xpbmtDZWxsQWRkcmVzc0ExPg0KICAgIDxMaW5rQ2VsbEFkZHJlc3NSMUMxPlIxM0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kwMDAwMDA0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tNTMxLDA4MCwwMDA8L09yaWdpbmFsVmFsPg0KICAgIDxMYXN0TnVtVmFsPi01MzE8L0xhc3ROdW1WYWw+DQogICAgPFJhd0xpbmtWYWw+LTUzMT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xMiwzMDY8L0luZmxvd1ZhbD4NCiAgICA8RGlzcFZhbD4xMiwzMDYgPC9EaXNwVmFsPg0KICAgIDxMYXN0VXBkVGltZT4yMDI1LzA1LzA4IDE4OjQ3OjQ4PC9MYXN0VXBkVGltZT4NCiAgICA8V29ya3NoZWV0Tk0+UEz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0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MwNiwyODAsMDAwPC9PcmlnaW5hbFZhbD4NCiAgICA8TGFzdE51bVZhbD4xMiwzMDY8L0xhc3ROdW1WYWw+DQogICAgPFJhd0xpbmtWYWw+MTIsMzA2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tMjY5LDkwMzwvSW5mbG93VmFsPg0KICAgIDxEaXNwVmFsPuKWsiAyNjksOTAzIDwvRGlzcFZhbD4NCiAgICA8TGFzdFVwZFRpbWU+MjAyNS8wNS8wOCAxODo0Nzo0ODwvTGFzdFVwZFRpbWU+DQogICAgPFdvcmtzaGVldE5NPlBM44CQSUZSU+OAkT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y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NjksOTAzLDUwMywwMDA8L09yaWdpbmFsVmFsPg0KICAgIDxMYXN0TnVtVmFsPi0yNjksOTAzPC9MYXN0TnVtVmFsPg0KICAgIDxSYXdMaW5rVmFsPi0yNjksOTAz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zNDYsNzkzPC9JbmZsb3dWYWw+DQogICAgPERpc3BWYWw+MzQ2LDc5MyA8L0Rpc3BWYWw+DQogICAgPExhc3RVcGRUaW1lPjIwMjUvMDUvMDggMTg6NDc6NDg8L0xhc3RVcGRUaW1lPg0KICAgIDxXb3Jrc2hlZXROTT5QT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xMDAwMDAwMDAwLzEvMS8yNDIvSzIxMDMw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Q2LDc5MywxOTcsMDAwPC9PcmlnaW5hbFZhbD4NCiAgICA8TGFzdE51bVZhbD4zNDYsNzkzPC9MYXN0TnVtVmFsPg0KICAgIDxSYXdMaW5rVmFsPjM0Niw3OTM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tMiwxNjIsOTIxPC9JbmZsb3dWYWw+DQogICAgPERpc3BWYWw+4payIDIsMTYyLDkyMSA8L0Rpc3BWYWw+DQogICAgPExhc3RVcGRUaW1lPjIwMjUvMDUvMDggMTg6NDc6NDg8L0xhc3RVcGRUaW1lPg0KICAgIDxXb3Jrc2hlZXROTT5QT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yMTAyMFo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2Miw5MjEsNjg5LDAwMDwvT3JpZ2luYWxWYWw+DQogICAgPExhc3ROdW1WYWw+LTIsMTYyLDkyMTwvTGFzdE51bVZhbD4NCiAgICA8UmF3TGlua1ZhbD4tMiwxNjIsOTIx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yLDUwOSw3MTQ8L0luZmxvd1ZhbD4NCiAgICA8RGlzcFZhbD4yLDUwOSw3MTQgPC9EaXNwVmFsPg0KICAgIDxMYXN0VXBkVGltZT4yMDI1LzA1LzA4IDE4OjQ3OjQ4PC9MYXN0VXBkVGltZT4NCiAgICA8V29ya3NoZWV0Tk0+UEz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MjEwMTBa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UwOSw3MTQsODg2LDAwMDwvT3JpZ2luYWxWYWw+DQogICAgPExhc3ROdW1WYWw+Miw1MDksNzE0PC9MYXN0TnVtVmFsPg0KICAgIDxSYXdMaW5rVmFsPjIsNTA5LDcxNDwvUmF3TGlua1ZhbD4NCiAgICA8Vmlld1VuaXRUeXA+NzwvVmlld1VuaXRUeXA+DQogICAgPERlY2ltYWxQb2ludD4wPC9EZWNpbWFsUG9pbnQ+DQogICAgPFJvdW5kVHlwPjI8L1JvdW5kVHlwPg0KICAgIDxOdW1UZXh0VHlwPjE8L051bVRleHRUeXA+DQogICAgPENsYXNzVHlwPjM8L0NsYXNzVHlwPg0KICAgIDxEVG90YWxZTURITVM+MjAyNS8wNS8wNyAxNjo0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xMjAsOTgyPC9JbmZsb3dWYWw+DQogICAgPERpc3BWYWw+MTIwLDk4MiA8L0Rpc3BWYWw+DQogICAgPExhc3RVcGRUaW1lPjIwMjUvMDUvMDggMTg6NDc6NDg8L0xhc3RVcGRUaW1lPg0KICAgIDxXb3Jrc2hlZXROTT5QTOOAkElGUlPjgJE8L1dvcmtzaGVldE5NPg0KICAgIDxMaW5rQ2VsbEFkZHJlc3NBMT5QNzwvTGlua0NlbGxBZGRyZXNzQTE+DQogICAgPExpbmtDZWxsQWRkcmVzc1IxQzE+UjdDMTY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TAwMDAwMDAwMC8xLzEvMjQyL0s5MDAwMDAwND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IwLDk4Miw3NzAsMDAwPC9PcmlnaW5hbFZhbD4NCiAgICA8TGFzdE51bVZhbD4xMjAsOTgyPC9MYXN0TnVtVmFsPg0KICAgIDxSYXdMaW5rVmFsPjEyMCw5ODI8L1Jhd0xpbmtWYWw+DQogICAgPFZpZXdVbml0VHlwPjc8L1ZpZXdVbml0VHlwPg0KICAgIDxEZWNpbWFsUG9pbnQ+MDwvRGVjaW1hbFBvaW50Pg0KICAgIDxSb3VuZFR5cD4yPC9Sb3VuZFR5cD4NCiAgICA8TnVtVGV4dFR5cD4xPC9OdW1UZXh0VHlwPg0KICAgIDxDbGFzc1R5cD4zPC9DbGFzc1R5cD4NCiAgICA8RFRvdGFsWU1ESE1TPjIwMjUvMDUvMDcgMTY6ND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yLDM4OCw3MzI8L0luZmxvd1ZhbD4NCiAgICA8RGlzcFZhbD4yLDM4OCw3MzIgPC9EaXNwVmFsPg0KICAgIDxMYXN0VXBkVGltZT4yMDI1LzA1LzA4IDE4OjQ3OjQ4PC9MYXN0VXBkVGltZT4NCiAgICA8V29ya3NoZWV0Tk0+UEz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EwMDAwMDAwMDAvMS8xLzI0Mi9LOTAwMDAwMDQ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g4LDczMiwxMTYsMDAwPC9PcmlnaW5hbFZhbD4NCiAgICA8TGFzdE51bVZhbD4yLDM4OCw3MzI8L0xhc3ROdW1WYWw+DQogICAgPFJhd0xpbmtWYWw+MiwzODgsNzMyPC9SYXdMaW5rVmFsPg0KICAgIDxWaWV3VW5pdFR5cD43PC9WaWV3VW5pdFR5cD4NCiAgICA8RGVjaW1hbFBvaW50PjA8L0RlY2ltYWxQb2ludD4NCiAgICA8Um91bmRUeXA+MjwvUm91bmRUeXA+DQogICAgPE51bVRleHRUeXA+MTwvTnVtVGV4dFR5cD4NCiAgICA8Q2xhc3NUeXA+MzwvQ2xhc3NUeXA+DQogICAgPERUb3RhbFlNREhNUz4yMDI1LzA1LzA3IDE2OjQ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8" Error="">PD94bWwgdmVyc2lvbj0iMS4wIiBlbmNvZGluZz0idXRmLTgiPz4NCjxMaW5rSW5mb0V4Y2VsIHhtbG5zOnhzaT0iaHR0cDovL3d3dy53My5vcmcvMjAwMS9YTUxTY2hlbWEtaW5zdGFuY2UiIHhtbG5zOnhzZD0iaHR0cDovL3d3dy53My5vcmcvMjAwMS9YTUxTY2hlbWEiPg0KICA8TGlua0luZm9Db3JlPg0KICAgIDxMaW5rSWQ+NjI4PC9MaW5rSWQ+DQogICAgPEluZmxvd1ZhbD42MDI8L0luZmxvd1ZhbD4NCiAgICA8RGlzcFZhbD42MDIgPC9EaXNwVmFsPg0KICAgIDxMYXN0VXBkVGltZT4yMDI1LzA1LzA4IDE4OjQ3OjQ4PC9MYXN0VXBkVGltZT4NCiAgICA8V29ya3NoZWV0Tk0+U0VHTUVOVOOAkElGUlPjgJE8L1dvcmtzaGVldE5NPg0KICAgIDxMaW5rQ2VsbEFkZHJlc3NBMT5FNjwvTGlua0NlbGxBZGRyZXNzQTE+DQogICAgPExpbmtDZWxsQWRkcmVzc1IxQzE+UjZ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y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yPC9Db2xJZD4NCiAgICA8VGVtQXhpc1R5cD4xMDAwMDA8L1RlbUF4aXNUeXA+DQogICAgPE1lbnVObT7jgrvjgrDjg6Hjg7Pjg4jmg4XloLE8L01lbnVObT4NCiAgICA8SXRlbU5tPuWjsuS4iue3j+WIqeebijwvSXRlbU5tPg0KICAgIDxDb2xObT7lvZPmnJ/oh6rli5Xou4o8L0NvbE5tPg0KICAgIDxPcmlnaW5hbFZhbD42MCwyMTUsNjIxLDAwMDwvT3JpZ2luYWxWYWw+DQogICAgPExhc3ROdW1WYWw+NjAsMjE1PC9MYXN0TnVtVmFsPg0KICAgIDxSYXdMaW5rVmFsPjYwLDIxNT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9" Error="">PD94bWwgdmVyc2lvbj0iMS4wIiBlbmNvZGluZz0idXRmLTgiPz4NCjxMaW5rSW5mb0V4Y2VsIHhtbG5zOnhzaT0iaHR0cDovL3d3dy53My5vcmcvMjAwMS9YTUxTY2hlbWEtaW5zdGFuY2UiIHhtbG5zOnhzZD0iaHR0cDovL3d3dy53My5vcmcvMjAwMS9YTUxTY2hlbWEiPg0KICA8TGlua0luZm9Db3JlPg0KICAgIDxMaW5rSWQ+NjI5PC9MaW5rSWQ+DQogICAgPEluZmxvd1ZhbD4yMTM8L0luZmxvd1ZhbD4NCiAgICA8RGlzcFZhbD4yMTMgPC9EaXNwVmFsPg0KICAgIDxMYXN0VXBkVGltZT4yMDI1LzA1LzA4IDE4OjQ3OjQ4PC9MYXN0VXBkVGltZT4NCiAgICA8V29ya3NoZWV0Tk0+U0VHTUVOVOOAkElGUlPjgJE8L1dvcmtzaGVldE5NPg0KICAgIDxMaW5rQ2VsbEFkZHJlc3NBMT5FNzwvTGlua0NlbGxBZGRyZXNzQTE+DQogICAgPExpbmtDZWxsQWRkcmVzc1IxQzE+Ujd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z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zPC9Db2xJZD4NCiAgICA8VGVtQXhpc1R5cD4xMDAwMDA8L1RlbUF4aXNUeXA+DQogICAgPE1lbnVObT7jgrvjgrDjg6Hjg7Pjg4jmg4XloLE8L01lbnVObT4NCiAgICA8SXRlbU5tPuWjsuS4iue3j+WIqeebijwvSXRlbU5tPg0KICAgIDxDb2xObT7lvZPmnJ/oiKrnqbrnlKPmpa3jg7vkuqTpgJrjg5fjg63jgrjjgqfjgq/jg4g8L0NvbE5tPg0KICAgIDxPcmlnaW5hbFZhbD4yMSwyNTIsMzQ5LDAwMDwvT3JpZ2luYWxWYWw+DQogICAgPExhc3ROdW1WYWw+MjEsMjUyPC9MYXN0TnVtVmFsPg0KICAgIDxSYXdMaW5rVmFsPjIxLDI1Mj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0" Error="">PD94bWwgdmVyc2lvbj0iMS4wIiBlbmNvZGluZz0idXRmLTgiPz4NCjxMaW5rSW5mb0V4Y2VsIHhtbG5zOnhzaT0iaHR0cDovL3d3dy53My5vcmcvMjAwMS9YTUxTY2hlbWEtaW5zdGFuY2UiIHhtbG5zOnhzZD0iaHR0cDovL3d3dy53My5vcmcvMjAwMS9YTUxTY2hlbWEiPg0KICA8TGlua0luZm9Db3JlPg0KICAgIDxMaW5rSWQ+NjMwPC9MaW5rSWQ+DQogICAgPEluZmxvd1ZhbD4zMTQ8L0luZmxvd1ZhbD4NCiAgICA8RGlzcFZhbD4zMTQgPC9EaXNwVmFsPg0KICAgIDxMYXN0VXBkVGltZT4yMDI1LzA1LzA4IDE4OjQ3OjQ4PC9MYXN0VXBkVGltZT4NCiAgICA8V29ya3NoZWV0Tk0+U0VHTUVOVOOAkElGUlPjgJE8L1dvcmtzaGVldE5NPg0KICAgIDxMaW5rQ2VsbEFkZHJlc3NBMT5FODwvTGlua0NlbGxBZGRyZXNzQTE+DQogICAgPExpbmtDZWxsQWRkcmVzc1IxQzE+Ujh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1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1PC9Db2xJZD4NCiAgICA8VGVtQXhpc1R5cD4xMDAwMDA8L1RlbUF4aXNUeXA+DQogICAgPE1lbnVObT7jgrvjgrDjg6Hjg7Pjg4jmg4XloLE8L01lbnVObT4NCiAgICA8SXRlbU5tPuWjsuS4iue3j+WIqeebijwvSXRlbU5tPg0KICAgIDxDb2xObT7lvZPmnJ/jgqTjg7Pjg5Xjg6njg7vjg5jjg6vjgrnjgrHjgqI8L0NvbE5tPg0KICAgIDxPcmlnaW5hbFZhbD4zMSw0MjAsMTU2LDAwMDwvT3JpZ2luYWxWYWw+DQogICAgPExhc3ROdW1WYWw+MzEsNDIwPC9MYXN0TnVtVmFsPg0KICAgIDxSYXdMaW5rVmFsPjMxLDQyMD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1" Error="">PD94bWwgdmVyc2lvbj0iMS4wIiBlbmNvZGluZz0idXRmLTgiPz4NCjxMaW5rSW5mb0V4Y2VsIHhtbG5zOnhzaT0iaHR0cDovL3d3dy53My5vcmcvMjAwMS9YTUxTY2hlbWEtaW5zdGFuY2UiIHhtbG5zOnhzZD0iaHR0cDovL3d3dy53My5vcmcvMjAwMS9YTUxTY2hlbWEiPg0KICA8TGlua0luZm9Db3JlPg0KICAgIDxMaW5rSWQ+NjMxPC9MaW5rSWQ+DQogICAgPEluZmxvd1ZhbD40ODM8L0luZmxvd1ZhbD4NCiAgICA8RGlzcFZhbD40ODMgPC9EaXNwVmFsPg0KICAgIDxMYXN0VXBkVGltZT4yMDI1LzA1LzA4IDE4OjQ3OjQ4PC9MYXN0VXBkVGltZT4NCiAgICA8V29ya3NoZWV0Tk0+U0VHTUVOVOOAkElGUlPjgJE8L1dvcmtzaGVldE5NPg0KICAgIDxMaW5rQ2VsbEFkZHJlc3NBMT5FOTwvTGlua0NlbGxBZGRyZXNzQTE+DQogICAgPExpbmtDZWxsQWRkcmVzc1IxQzE+Ujl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VMzAxMDAxMDA2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2PC9Db2xJZD4NCiAgICA8VGVtQXhpc1R5cD4xMDAwMDA8L1RlbUF4aXNUeXA+DQogICAgPE1lbnVObT7jgrvjgrDjg6Hjg7Pjg4jmg4XloLE8L01lbnVObT4NCiAgICA8SXRlbU5tPuWjsuS4iue3j+WIqeebijwvSXRlbU5tPg0KICAgIDxDb2xObT7lvZPmnJ/ph5HlsZ7jg7vos4fmupDjg7vjg6rjgrXjgqTjgq/jg6s8L0NvbE5tPg0KICAgIDxPcmlnaW5hbFZhbD40OCwyODgsOTgwLDAwMDwvT3JpZ2luYWxWYWw+DQogICAgPExhc3ROdW1WYWw+NDgsMjg4PC9MYXN0TnVtVmFsPg0KICAgIDxSYXdMaW5rVmFsPjQ4LDI4OD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2" Error="">PD94bWwgdmVyc2lvbj0iMS4wIiBlbmNvZGluZz0idXRmLTgiPz4NCjxMaW5rSW5mb0V4Y2VsIHhtbG5zOnhzaT0iaHR0cDovL3d3dy53My5vcmcvMjAwMS9YTUxTY2hlbWEtaW5zdGFuY2UiIHhtbG5zOnhzZD0iaHR0cDovL3d3dy53My5vcmcvMjAwMS9YTUxTY2hlbWEiPg0KICA8TGlua0luZm9Db3JlPg0KICAgIDxMaW5rSWQ+NjMyPC9MaW5rSWQ+DQogICAgPEluZmxvd1ZhbD41OTc8L0luZmxvd1ZhbD4NCiAgICA8RGlzcFZhbD41OTcgPC9EaXNwVmFsPg0KICAgIDxMYXN0VXBkVGltZT4yMDI1LzA1LzA4IDE4OjQ3OjQ4PC9MYXN0VXBkVGltZT4NCiAgICA8V29ya3NoZWV0Tk0+U0VHTUVOVOOAkElGUlPjgJE8L1dvcmtzaGVldE5NPg0KICAgIDxMaW5rQ2VsbEFkZHJlc3NBMT5FMTA8L0xpbmtDZWxsQWRkcmVzc0ExPg0KICAgIDxMaW5rQ2VsbEFkZHJlc3NSMUMxPlIxME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UzMDEwMDEwMDc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c8L0NvbElkPg0KICAgIDxUZW1BeGlzVHlwPjEwMDAwMDwvVGVtQXhpc1R5cD4NCiAgICA8TWVudU5tPuOCu+OCsOODoeODs+ODiOaDheWgsTwvTWVudU5tPg0KICAgIDxJdGVtTm0+5aOy5LiK57eP5Yip55uKPC9JdGVtTm0+DQogICAgPENvbE5tPuW9k+acn+WMluWtpjwvQ29sTm0+DQogICAgPE9yaWdpbmFsVmFsPjU5LDY4MSw0ODUsMDAwPC9PcmlnaW5hbFZhbD4NCiAgICA8TGFzdE51bVZhbD41OSw2ODE8L0xhc3ROdW1WYWw+DQogICAgPFJhd0xpbmtWYWw+NTksNjgx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3" Error="">PD94bWwgdmVyc2lvbj0iMS4wIiBlbmNvZGluZz0idXRmLTgiPz4NCjxMaW5rSW5mb0V4Y2VsIHhtbG5zOnhzaT0iaHR0cDovL3d3dy53My5vcmcvMjAwMS9YTUxTY2hlbWEtaW5zdGFuY2UiIHhtbG5zOnhzZD0iaHR0cDovL3d3dy53My5vcmcvMjAwMS9YTUxTY2hlbWEiPg0KICA8TGlua0luZm9Db3JlPg0KICAgIDxMaW5rSWQ+NjMzPC9MaW5rSWQ+DQogICAgPEluZmxvd1ZhbD4zNDE8L0luZmxvd1ZhbD4NCiAgICA8RGlzcFZhbD4zNDEgPC9EaXNwVmFsPg0KICAgIDxMYXN0VXBkVGltZT4yMDI1LzA1LzA4IDE4OjQ3OjQ4PC9MYXN0VXBkVGltZT4NCiAgICA8V29ya3NoZWV0Tk0+U0VHTUVOVOOAkElGUlPjgJE8L1dvcmtzaGVldE5NPg0KICAgIDxMaW5rQ2VsbEFkZHJlc3NBMT5FMTE8L0xpbmtDZWxsQWRkcmVzc0ExPg0KICAgIDxMaW5rQ2VsbEFkZHJlc3NSMUMxPlIxMU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UzMDEwMDEwMDg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g8L0NvbElkPg0KICAgIDxUZW1BeGlzVHlwPjEwMDAwMDwvVGVtQXhpc1R5cD4NCiAgICA8TWVudU5tPuOCu+OCsOODoeODs+ODiOaDheWgsTwvTWVudU5tPg0KICAgIDxJdGVtTm0+5aOy5LiK57eP5Yip55uKPC9JdGVtTm0+DQogICAgPENvbE5tPuW9k+acn+eUn+a0u+eUo+alreODu+OCouOCsOODquODk+OCuOODjeOCuTwvQ29sTm0+DQogICAgPE9yaWdpbmFsVmFsPjM0LDA3Niw0MTUsMDAwPC9PcmlnaW5hbFZhbD4NCiAgICA8TGFzdE51bVZhbD4zNCwwNzY8L0xhc3ROdW1WYWw+DQogICAgPFJhd0xpbmtWYWw+MzQsMDc2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4" Error="">PD94bWwgdmVyc2lvbj0iMS4wIiBlbmNvZGluZz0idXRmLTgiPz4NCjxMaW5rSW5mb0V4Y2VsIHhtbG5zOnhzaT0iaHR0cDovL3d3dy53My5vcmcvMjAwMS9YTUxTY2hlbWEtaW5zdGFuY2UiIHhtbG5zOnhzZD0iaHR0cDovL3d3dy53My5vcmcvMjAwMS9YTUxTY2hlbWEiPg0KICA8TGlua0luZm9Db3JlPg0KICAgIDxMaW5rSWQ+NjM0PC9MaW5rSWQ+DQogICAgPEluZmxvd1ZhbD41NzM8L0luZmxvd1ZhbD4NCiAgICA8RGlzcFZhbD41NzMgPC9EaXNwVmFsPg0KICAgIDxMYXN0VXBkVGltZT4yMDI1LzA1LzA4IDE4OjQ3OjQ4PC9MYXN0VXBkVGltZT4NCiAgICA8V29ya3NoZWV0Tk0+U0VHTUVOVOOAkElGUlPjgJE8L1dvcmtzaGVldE5NPg0KICAgIDxMaW5rQ2VsbEFkZHJlc3NBMT5FMTI8L0xpbmtDZWxsQWRkcmVzc0ExPg0KICAgIDxMaW5rQ2VsbEFkZHJlc3NSMUMxPlIxMk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UzMDEwMDEwMDk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UzMDEwMDEwMDk8L0NvbElkPg0KICAgIDxUZW1BeGlzVHlwPjEwMDAwMDwvVGVtQXhpc1R5cD4NCiAgICA8TWVudU5tPuOCu+OCsOODoeODs+ODiOaDheWgsTwvTWVudU5tPg0KICAgIDxJdGVtTm0+5aOy5LiK57eP5Yip55uKPC9JdGVtTm0+DQogICAgPENvbE5tPuW9k+acn+ODquODhuODvOODq+ODu+OCs+ODs+OCt+ODpeODvOODnuODvOOCteODvOODk+OCuTwvQ29sTm0+DQogICAgPE9yaWdpbmFsVmFsPjU3LDMwNiwwNzUsMDAwPC9PcmlnaW5hbFZhbD4NCiAgICA8TGFzdE51bVZhbD41NywzMDY8L0xhc3ROdW1WYWw+DQogICAgPFJhd0xpbmtWYWw+NTcsMzA2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xNDM8L0luZmxvd1ZhbD4NCiAgICA8RGlzcFZhbD4xNDMgPC9EaXNwVmFsPg0KICAgIDxMYXN0VXBkVGltZT4yMDI1LzA1LzA4IDE4OjQ3OjQ4PC9MYXN0VXBkVGltZT4NCiAgICA8V29ya3NoZWV0Tk0+U0VHTUVOVOOAkElGUlPjgJE8L1dvcmtzaGVldE5NPg0KICAgIDxMaW5rQ2VsbEFkZHJlc3NBMT5FMTM8L0xpbmtDZWxsQWRkcmVzc0ExPg0KICAgIDxMaW5rQ2VsbEFkZHJlc3NSMUMxPlIxM0M1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UxL1IzMDEwMT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TE8L0l0ZW1JZD4NCiAgICA8RGlzcEl0ZW1JZD5LMTEwMDAwMDA8L0Rpc3BJdGVtSWQ+DQogICAgPENvbElkPlIzMDEwMTAwMCM8L0NvbElkPg0KICAgIDxUZW1BeGlzVHlwPjEwMDAwMDwvVGVtQXhpc1R5cD4NCiAgICA8TWVudU5tPuOCu+OCsOODoeODs+ODiOaDheWgsTwvTWVudU5tPg0KICAgIDxJdGVtTm0+5aOy5LiK57eP5Yip55uKPC9JdGVtTm0+DQogICAgPENvbE5tPuW9k+acn+OBneOBruS7ljwvQ29sTm0+DQogICAgPE9yaWdpbmFsVmFsPjE0LDI3NCw5MDAsMDAwPC9PcmlnaW5hbFZhbD4NCiAgICA8TGFzdE51bVZhbD4xNCwyNzQ8L0xhc3ROdW1WYWw+DQogICAgPFJhd0xpbmtWYWw+MTQsMjc0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tNjwvSW5mbG93VmFsPg0KICAgIDxEaXNwVmFsPuKWsiA2IDwvRGlzcFZhbD4NCiAgICA8TGFzdFVwZFRpbWU+MjAyNS8wNS8wOCAxODo0Nzo0ODwvTGFzdFVwZFRpbWU+DQogICAgPFdvcmtzaGVldE5NPlNFR01FTlTjgJBJRlJT44CRPC9Xb3Jrc2hlZXROTT4NCiAgICA8TGlua0NlbGxBZGRyZXNzQTE+RTE0PC9MaW5rQ2VsbEFkZHJlc3NBMT4NCiAgICA8TGlua0NlbGxBZGRyZXNzUjFDMT5SMTR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I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IwMDAjPC9Db2xJZD4NCiAgICA8VGVtQXhpc1R5cD4xMDAwMDA8L1RlbUF4aXNUeXA+DQogICAgPE1lbnVObT7jgrvjgrDjg6Hjg7Pjg4jmg4XloLE8L01lbnVObT4NCiAgICA8SXRlbU5tPuWjsuS4iue3j+WIqeebijwvSXRlbU5tPg0KICAgIDxDb2xObT7lvZPmnJ/oqr/mlbTpoY08L0NvbE5tPg0KICAgIDxPcmlnaW5hbFZhbD4tNTYwLDY1MywwMDA8L09yaWdpbmFsVmFsPg0KICAgIDxMYXN0TnVtVmFsPi01NjA8L0xhc3ROdW1WYWw+DQogICAgPFJhd0xpbmtWYWw+LTU2MD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zLDI2MDwvSW5mbG93VmFsPg0KICAgIDxEaXNwVmFsPjMsMjYwIDwvRGlzcFZhbD4NCiAgICA8TGFzdFVwZFRpbWU+MjAyNS8wNS8wOCAxODo0Nzo0ODwvTGFzdFVwZFRpbWU+DQogICAgPFdvcmtzaGVldE5NPlNFR01FTlTjgJBJRlJT44CRPC9Xb3Jrc2hlZXROTT4NCiAgICA8TGlua0NlbGxBZGRyZXNzQTE+RTE1PC9MaW5rQ2VsbEFkZHJlc3NBMT4NCiAgICA8TGlua0NlbGxBZGRyZXNzUjFDMT5SMTVDN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1MS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JaMDAjPC9Db2xJZD4NCiAgICA8VGVtQXhpc1R5cD4xMDAwMDA8L1RlbUF4aXNUeXA+DQogICAgPE1lbnVObT7jgrvjgrDjg6Hjg7Pjg4jmg4XloLE8L01lbnVObT4NCiAgICA8SXRlbU5tPuWjsuS4iue3j+WIqeebijwvSXRlbU5tPg0KICAgIDxDb2xObT7lvZPmnJ/pgKPntZDlkIjoqIg8L0NvbE5tPg0KICAgIDxPcmlnaW5hbFZhbD4zMjUsOTU1LDMyOCwwMDA8L09yaWdpbmFsVmFsPg0KICAgIDxMYXN0TnVtVmFsPjMyNSw5NTU8L0xhc3ROdW1WYWw+DQogICAgPFJhd0xpbmtWYWw+MzI1LDk1NT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yLDQ1OTwvSW5mbG93VmFsPg0KICAgIDxEaXNwVmFsPjIsNDU5IDwvRGlzcFZhbD4NCiAgICA8TGFzdFVwZFRpbWU+MjAyNS8wNS8wOCAxODo0Nzo0ODwvTGFzdFVwZFRpbWU+DQogICAgPFdvcmtzaGVldE5NPlNFR01FTlTjgJBJRlJT44CRPC9Xb3Jrc2hlZXROTT4NCiAgICA8TGlua0NlbGxBZGRyZXNzQTE+Szc8L0xpbmtDZWxsQWRkcmVzc0ExPg0KICAgIDxMaW5rQ2VsbEFkZHJlc3NSMUMxPlI3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0NSw5MTMsMTg1LDAwMDwvT3JpZ2luYWxWYWw+DQogICAgPExhc3ROdW1WYWw+MjQ1LDkxMzwvTGFzdE51bVZhbD4NCiAgICA8UmF3TGlua1ZhbD4yNDUsOTEz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yLDkwNzwvSW5mbG93VmFsPg0KICAgIDxEaXNwVmFsPjIsOTA3IDwvRGlzcFZhbD4NCiAgICA8TGFzdFVwZFRpbWU+MjAyNS8wNS8wOCAxODo0Nzo0ODwvTGFzdFVwZFRpbWU+DQogICAgPFdvcmtzaGVldE5NPlNFR01FTlTjgJBJRlJT44CRPC9Xb3Jrc2hlZXROTT4NCiAgICA8TGlua0NlbGxBZGRyZXNzQTE+SzY8L0xpbmtDZWxsQWRkcmVzc0ExPg0KICAgIDxMaW5rQ2VsbEFkZHJlc3NSMUMxPlI2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I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I5MCw2NzUsNTA2LDAwMDwvT3JpZ2luYWxWYWw+DQogICAgPExhc3ROdW1WYWw+MjkwLDY3NTwvTGFzdE51bVZhbD4NCiAgICA8UmF3TGlua1ZhbD4yOTAsNjc1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z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40LDk2NjwvSW5mbG93VmFsPg0KICAgIDxEaXNwVmFsPjQsOTY2IDwvRGlzcFZhbD4NCiAgICA8TGFzdFVwZFRpbWU+MjAyNS8wNS8wOCAxODo0Nzo0ODwvTGFzdFVwZFRpbWU+DQogICAgPFdvcmtzaGVldE5NPlNFR01FTlTjgJBJRlJT44CRPC9Xb3Jrc2hlZXROTT4NCiAgICA8TGlua0NlbGxBZGRyZXNzQTE+Szg8L0xpbmtDZWxsQWRkcmVzc0ExPg0KICAgIDxMaW5rQ2VsbEFkZHJlc3NSMUMxPlI4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U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Q5Niw1OTUsNDI2LDAwMDwvT3JpZ2luYWxWYWw+DQogICAgPExhc3ROdW1WYWw+NDk2LDU5NTwvTGFzdE51bVZhbD4NCiAgICA8UmF3TGlua1ZhbD40OTYsNTk1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41LDMzNDwvSW5mbG93VmFsPg0KICAgIDxEaXNwVmFsPjUsMzM0IDwvRGlzcFZhbD4NCiAgICA8TGFzdFVwZFRpbWU+MjAyNS8wNS8wOCAxODo0Nzo0ODwvTGFzdFVwZFRpbWU+DQogICAgPFdvcmtzaGVldE5NPlNFR01FTlTjgJBJRlJT44CRPC9Xb3Jrc2hlZXROTT4NCiAgICA8TGlua0NlbGxBZGRyZXNzQTE+Szk8L0xpbmtDZWxsQWRkcmVzc0ExPg0KICAgIDxMaW5rQ2VsbEFkZHJlc3NSMUMxPlI5QzEx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OTAwMDAwNDQ1L1UzMDEwMDEwMDY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ywzNjYsNjc3LDAwMDwvT3JpZ2luYWxWYWw+DQogICAgPExhc3ROdW1WYWw+NTMzLDM2NjwvTGFzdE51bVZhbD4NCiAgICA8UmF3TGlua1ZhbD41MzMsMzY2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zLDI0OTwvSW5mbG93VmFsPg0KICAgIDxEaXNwVmFsPjMsMjQ5IDwvRGlzcFZhbD4NCiAgICA8TGFzdFVwZFRpbWU+MjAyNS8wNS8wOCAxODo0Nzo0ODwvTGFzdFVwZFRpbWU+DQogICAgPFdvcmtzaGVldE5NPlNFR01FTlTjgJBJRlJT44CRPC9Xb3Jrc2hlZXROTT4NCiAgICA8TGlua0NlbGxBZGRyZXNzQTE+SzEwPC9MaW5rQ2VsbEFkZHJlc3NBMT4NCiAgICA8TGlua0NlbGxBZGRyZXNzUjFDMT5SMTB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N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0LDg3MiwyMDIsMDAwPC9PcmlnaW5hbFZhbD4NCiAgICA8TGFzdE51bVZhbD4zMjQsODcyPC9MYXN0TnVtVmFsPg0KICAgIDxSYXdMaW5rVmFsPjMyNCw4NzI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yLDU4MzwvSW5mbG93VmFsPg0KICAgIDxEaXNwVmFsPjIsNTgzIDwvRGlzcFZhbD4NCiAgICA8TGFzdFVwZFRpbWU+MjAyNS8wNS8wOCAxODo0Nzo0ODwvTGFzdFVwZFRpbWU+DQogICAgPFdvcmtzaGVldE5NPlNFR01FTlTjgJBJRlJT44CRPC9Xb3Jrc2hlZXROTT4NCiAgICA8TGlua0NlbGxBZGRyZXNzQTE+SzExPC9MaW5rQ2VsbEFkZHJlc3NBMT4NCiAgICA8TGlua0NlbGxBZGRyZXNzUjFDMT5SMTF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OC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U4LDMzOSwzNTcsMDAwPC9PcmlnaW5hbFZhbD4NCiAgICA8TGFzdE51bVZhbD4yNTgsMzM5PC9MYXN0TnVtVmFsPg0KICAgIDxSYXdMaW5rVmFsPjI1OCwzMzk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41LDMzNjwvSW5mbG93VmFsPg0KICAgIDxEaXNwVmFsPjUsMzM2IDwvRGlzcFZhbD4NCiAgICA8TGFzdFVwZFRpbWU+MjAyNS8wNS8wOCAxODo0Nzo0ODwvTGFzdFVwZFRpbWU+DQogICAgPFdvcmtzaGVldE5NPlNFR01FTlTjgJBJRlJT44CRPC9Xb3Jrc2hlZXROTT4NCiAgICA8TGlua0NlbGxBZGRyZXNzQTE+SzEyPC9MaW5rQ2VsbEFkZHJlc3NBMT4NCiAgICA8TGlua0NlbGxBZGRyZXNzUjFDMT5SMTJ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VTMwMTAwMTAwOS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TMzLDU2Nyw4NDgsMDAwPC9PcmlnaW5hbFZhbD4NCiAgICA8TGFzdE51bVZhbD41MzMsNTY3PC9MYXN0TnVtVmFsPg0KICAgIDxSYXdMaW5rVmFsPjUzMyw1Njc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zLDA4OTwvSW5mbG93VmFsPg0KICAgIDxEaXNwVmFsPjMsMDg5IDwvRGlzcFZhbD4NCiAgICA8TGFzdFVwZFRpbWU+MjAyNS8wNS8wOCAxODo0Nzo0ODwvTGFzdFVwZFRpbWU+DQogICAgPFdvcmtzaGVldE5NPlNFR01FTlTjgJBJRlJT44CRPC9Xb3Jrc2hlZXROTT4NCiAgICA8TGlua0NlbGxBZGRyZXNzQTE+SzEzPC9MaW5rQ2VsbEFkZHJlc3NBMT4NCiAgICA8TGlua0NlbGxBZGRyZXNzUjFDMT5SMTNDMTE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5MDAwMDA0NDUvUjMwMTAx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zA4LDk0NCw0MTEsMDAwPC9PcmlnaW5hbFZhbD4NCiAgICA8TGFzdE51bVZhbD4zMDgsOTQ0PC9MYXN0TnVtVmFsPg0KICAgIDxSYXdMaW5rVmFsPjMwOCw5NDQ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8" Error="">PD94bWwgdmVyc2lvbj0iMS4wIiBlbmNvZGluZz0idXRmLTgiPz4NCjxMaW5rSW5mb0V4Y2VsIHhtbG5zOnhzaT0iaHR0cDovL3d3dy53My5vcmcvMjAwMS9YTUxTY2hlbWEtaW5zdGFuY2UiIHhtbG5zOnhzZD0iaHR0cDovL3d3dy53My5vcmcvMjAwMS9YTUxTY2hlbWEiPg0KICA8TGlua0luZm9Db3JlPg0KICAgIDxMaW5rSWQ+NjQ4PC9MaW5rSWQ+DQogICAgPEluZmxvd1ZhbD4tMSwwNTQ8L0luZmxvd1ZhbD4NCiAgICA8RGlzcFZhbD7ilrIgMSwwNTQgPC9EaXNwVmFsPg0KICAgIDxMYXN0VXBkVGltZT4yMDI1LzA1LzA4IDE4OjQ3OjQ4PC9MYXN0VXBkVGltZT4NCiAgICA8V29ya3NoZWV0Tk0+U0VHTUVOVOOAkElGUlPjgJE8L1dvcmtzaGVldE5NPg0KICAgIDxMaW5rQ2VsbEFkZHJlc3NBMT5LMTQ8L0xpbmtDZWxsQWRkcmVzc0ExPg0KICAgIDxMaW5rQ2VsbEFkZHJlc3NSMUMxPlIxNEMxM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I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IwMDAjPC9Db2xJZD4NCiAgICA8VGVtQXhpc1R5cD4xMDAwMDA8L1RlbUF4aXNUeXA+DQogICAgPE1lbnVObT7jgrvjgrDjg6Hjg7Pjg4jmg4XloLE8L01lbnVObT4NCiAgICA8SXRlbU5tPuOCu+OCsOODoeODs+ODiOizh+eUozwvSXRlbU5tPg0KICAgIDxDb2xObT7lvZPmnJ/oqr/mlbTpoY08L0NvbE5tPg0KICAgIDxPcmlnaW5hbFZhbD4tMTA1LDQwMSwxMzEsMDAwPC9PcmlnaW5hbFZhbD4NCiAgICA8TGFzdE51bVZhbD4tMTA1LDQwMTwvTGFzdE51bVZhbD4NCiAgICA8UmF3TGlua1ZhbD4tMTA1LDQwMT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yOCw4Njk8L0luZmxvd1ZhbD4NCiAgICA8RGlzcFZhbD4yOCw4NjkgPC9EaXNwVmFsPg0KICAgIDxMYXN0VXBkVGltZT4yMDI1LzA1LzA4IDE4OjQ3OjQ4PC9MYXN0VXBkVGltZT4NCiAgICA8V29ya3NoZWV0Tk0+U0VHTUVOVOOAkElGUlPjgJE8L1dvcmtzaGVldE5NPg0KICAgIDxMaW5rQ2VsbEFkZHJlc3NBMT5LMTU8L0xpbmtDZWxsQWRkcmVzc0ExPg0KICAgIDxMaW5rQ2VsbEFkZHJlc3NSMUMxPlIxNUMxMT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kwMDAwMDQ0NS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g4Niw4NzMsNDgxLDAwMDwvT3JpZ2luYWxWYWw+DQogICAgPExhc3ROdW1WYWw+Miw4ODYsODczPC9MYXN0TnVtVmFsPg0KICAgIDxSYXdMaW5rVmFsPjIsODg2LDg3Mz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0" Error="">PD94bWwgdmVyc2lvbj0iMS4wIiBlbmNvZGluZz0idXRmLTgiPz4NCjxMaW5rSW5mb0V4Y2VsIHhtbG5zOnhzaT0iaHR0cDovL3d3dy53My5vcmcvMjAwMS9YTUxTY2hlbWEtaW5zdGFuY2UiIHhtbG5zOnhzZD0iaHR0cDovL3d3dy53My5vcmcvMjAwMS9YTUxTY2hlbWEiPg0KICA8TGlua0luZm9Db3JlPg0KICAgIDxMaW5rSWQ+NjUwPC9MaW5rSWQ+DQogICAgPEluZmxvd1ZhbD4xLDAwODwvSW5mbG93VmFsPg0KICAgIDxEaXNwVmFsPjEsMDA4IDwvRGlzcFZhbD4NCiAgICA8TGFzdFVwZFRpbWU+MjAyNS8wNS8wOCAxODo0Nzo0ODwvTGFzdFVwZFRpbWU+DQogICAgPFdvcmtzaGVldE5NPlNFR01FTlTjgJBJRlJT44CRPC9Xb3Jrc2hlZXROTT4NCiAgICA8TGlua0NlbGxBZGRyZXNzQTE+SDE1PC9MaW5rQ2VsbEFkZHJlc3NBMT4NCiAgICA8TGlua0NlbGxBZGRyZXNzUjFDMT5SMTV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SMzAxMDJa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WjAwIzwvQ29sSWQ+DQogICAgPFRlbUF4aXNUeXA+MTAwMDAwPC9UZW1BeGlzVHlwPg0KICAgIDxNZW51Tm0+44K744Kw44Oh44Oz44OI5oOF5aCxPC9NZW51Tm0+DQogICAgPEl0ZW1ObT7jgrvjgrDjg6Hjg7Pjg4jliKnnm4o8L0l0ZW1ObT4NCiAgICA8Q29sTm0+5b2T5pyf6YCj57WQ5ZCI6KiIPC9Db2xObT4NCiAgICA8T3JpZ2luYWxWYWw+MTAwLDc2NSw3NjMsMDAwPC9PcmlnaW5hbFZhbD4NCiAgICA8TGFzdE51bVZhbD4xMDAsNzY1PC9MYXN0TnVtVmFsPg0KICAgIDxSYXdMaW5rVmFsPjEwMCw3NjU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wPC9JbmZsb3dWYWw+DQogICAgPERpc3BWYWw+MCA8L0Rpc3BWYWw+DQogICAgPExhc3RVcGRUaW1lPjIwMjUvMDUvMDggMTg6NDc6NDg8L0xhc3RVcGRUaW1lPg0KICAgIDxXb3Jrc2hlZXROTT5TRUdNRU5U44CQSUZSU+OAkTwvV29ya3NoZWV0Tk0+DQogICAgPExpbmtDZWxsQWRkcmVzc0ExPkgxNDwvTGlua0NlbGxBZGRyZXNzQTE+DQogICAgPExpbmtDZWxsQWRkcmVzc1IxQzE+UjE0Qzg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UjMwMTAy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MzLDA2OCwwMDA8L09yaWdpbmFsVmFsPg0KICAgIDxMYXN0TnVtVmFsPjMzPC9MYXN0TnVtVmFsPg0KICAgIDxSYXdMaW5rVmFsPjMz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xMzE8L0luZmxvd1ZhbD4NCiAgICA8RGlzcFZhbD4xMzEgPC9EaXNwVmFsPg0KICAgIDxMYXN0VXBkVGltZT4yMDI1LzA1LzA4IDE4OjQ3OjQ4PC9MYXN0VXBkVGltZT4NCiAgICA8V29ya3NoZWV0Tk0+U0VHTUVOVOOAkElGUlPjgJE8L1dvcmtzaGVldE5NPg0KICAgIDxMaW5rQ2VsbEFkZHJlc3NBMT5IMTI8L0xpbmtDZWxsQWRkcmVzc0ExPg0KICAgIDxMaW5rQ2VsbEFkZHJlc3NSMUMxPlIxMkM4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k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5PC9Db2xJZD4NCiAgICA8VGVtQXhpc1R5cD4xMDAwMDA8L1RlbUF4aXNUeXA+DQogICAgPE1lbnVObT7jgrvjgrDjg6Hjg7Pjg4jmg4XloLE8L01lbnVObT4NCiAgICA8SXRlbU5tPuOCu+OCsOODoeODs+ODiOWIqeebijwvSXRlbU5tPg0KICAgIDxDb2xObT7lvZPmnJ/jg6rjg4bjg7zjg6vjg7vjgrPjg7Pjgrfjg6Xjg7zjg57jg7zjgrXjg7zjg5Pjgrk8L0NvbE5tPg0KICAgIDxPcmlnaW5hbFZhbD4xMywxMDgsNTE5LDAwMDwvT3JpZ2luYWxWYWw+DQogICAgPExhc3ROdW1WYWw+MTMsMTA4PC9MYXN0TnVtVmFsPg0KICAgIDxSYXdMaW5rVmFsPjEzLDEwOD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3" Error="">PD94bWwgdmVyc2lvbj0iMS4wIiBlbmNvZGluZz0idXRmLTgiPz4NCjxMaW5rSW5mb0V4Y2VsIHhtbG5zOnhzaT0iaHR0cDovL3d3dy53My5vcmcvMjAwMS9YTUxTY2hlbWEtaW5zdGFuY2UiIHhtbG5zOnhzZD0iaHR0cDovL3d3dy53My5vcmcvMjAwMS9YTUxTY2hlbWEiPg0KICA8TGlua0luZm9Db3JlPg0KICAgIDxMaW5rSWQ+NjUzPC9MaW5rSWQ+DQogICAgPEluZmxvd1ZhbD4tNTwvSW5mbG93VmFsPg0KICAgIDxEaXNwVmFsPuKWsiA1IDwvRGlzcFZhbD4NCiAgICA8TGFzdFVwZFRpbWU+MjAyNS8wNS8wOCAxODo0Nzo0ODwvTGFzdFVwZFRpbWU+DQogICAgPFdvcmtzaGVldE5NPlNFR01FTlTjgJBJRlJT44CRPC9Xb3Jrc2hlZXROTT4NCiAgICA8TGlua0NlbGxBZGRyZXNzQTE+SDEzPC9MaW5rQ2VsbEFkZHJlc3NBMT4NCiAgICA8TGlua0NlbGxBZGRyZXNzUjFDMT5SMTN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SMzAxMDE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xMDAwIzwvQ29sSWQ+DQogICAgPFRlbUF4aXNUeXA+MTAwMDAwPC9UZW1BeGlzVHlwPg0KICAgIDxNZW51Tm0+44K744Kw44Oh44Oz44OI5oOF5aCxPC9NZW51Tm0+DQogICAgPEl0ZW1ObT7jgrvjgrDjg6Hjg7Pjg4jliKnnm4o8L0l0ZW1ObT4NCiAgICA8Q29sTm0+5b2T5pyf44Gd44Gu5LuWPC9Db2xObT4NCiAgICA8T3JpZ2luYWxWYWw+LTQ5Myw3OTAsMDAwPC9PcmlnaW5hbFZhbD4NCiAgICA8TGFzdE51bVZhbD4tNDkzPC9MYXN0TnVtVmFsPg0KICAgIDxSYXdMaW5rVmFsPi00OTM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5" Error="">PD94bWwgdmVyc2lvbj0iMS4wIiBlbmNvZGluZz0idXRmLTgiPz4NCjxMaW5rSW5mb0V4Y2VsIHhtbG5zOnhzaT0iaHR0cDovL3d3dy53My5vcmcvMjAwMS9YTUxTY2hlbWEtaW5zdGFuY2UiIHhtbG5zOnhzZD0iaHR0cDovL3d3dy53My5vcmcvMjAwMS9YTUxTY2hlbWEiPg0KICA8TGlua0luZm9Db3JlPg0KICAgIDxMaW5rSWQ+NjU1PC9MaW5rSWQ+DQogICAgPEluZmxvd1ZhbD43NTwvSW5mbG93VmFsPg0KICAgIDxEaXNwVmFsPjc1IDwvRGlzcFZhbD4NCiAgICA8TGFzdFVwZFRpbWU+MjAyNS8wNS8wOCAxODo0Nzo0ODwvTGFzdFVwZFRpbWU+DQogICAgPFdvcmtzaGVldE5NPlNFR01FTlTjgJBJRlJT44CRPC9Xb3Jrc2hlZXROTT4NCiAgICA8TGlua0NlbGxBZGRyZXNzQTE+SDExPC9MaW5rQ2VsbEFkZHJlc3NBMT4NCiAgICA8TGlua0NlbGxBZGRyZXNzUjFDMT5SMTF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4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DwvQ29sSWQ+DQogICAgPFRlbUF4aXNUeXA+MTAwMDAwPC9UZW1BeGlzVHlwPg0KICAgIDxNZW51Tm0+44K744Kw44Oh44Oz44OI5oOF5aCxPC9NZW51Tm0+DQogICAgPEl0ZW1ObT7jgrvjgrDjg6Hjg7Pjg4jliKnnm4o8L0l0ZW1ObT4NCiAgICA8Q29sTm0+5b2T5pyf55Sf5rS755Sj5qWt44O744Ki44Kw44Oq44OT44K444ON44K5PC9Db2xObT4NCiAgICA8T3JpZ2luYWxWYWw+Nyw0NjQsMzA3LDAwMDwvT3JpZ2luYWxWYWw+DQogICAgPExhc3ROdW1WYWw+Nyw0NjQ8L0xhc3ROdW1WYWw+DQogICAgPFJhd0xpbmtWYWw+Nyw0NjQ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xNDg8L0luZmxvd1ZhbD4NCiAgICA8RGlzcFZhbD4xNDggPC9EaXNwVmFsPg0KICAgIDxMYXN0VXBkVGltZT4yMDI1LzA1LzA4IDE4OjQ3OjQ4PC9MYXN0VXBkVGltZT4NCiAgICA8V29ya3NoZWV0Tk0+U0VHTUVOVOOAkElGUlPjgJE8L1dvcmtzaGVldE5NPg0KICAgIDxMaW5rQ2VsbEFkZHJlc3NBMT5IMTA8L0xpbmtDZWxsQWRkcmVzc0ExPg0KICAgIDxMaW5rQ2VsbEFkZHJlc3NSMUMxPlIxMEM4PC9MaW5rQ2VsbEFkZHJlc3NSMUMxPg0KICAgIDxDZWxsQmFja2dyb3VuZENvbG9yPjE2Nzc3MjE1PC9DZWxsQmFja2dyb3VuZENvbG9yPg0KICAgIDxDZWxsQmFja2dyb3VuZENvbG9ySW5kZXg+LTQxNDI8L0NlbGxCYWNrZ3JvdW5kQ29sb3JJbmRleD4NCiAgPC9MaW5rSW5mb0NvcmU+DQogIDxMaW5rSW5mb1hzYT4NCiAgICA8QXVJZD4wNTU5Ny8yMS8xLzAvRDIzMDIwMDA1MDA1MDAwMDAwMDAvMS8xLzI0Mi9LMTAyMDAwMDAjL1UzMDEwMDEwMDc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3PC9Db2xJZD4NCiAgICA8VGVtQXhpc1R5cD4xMDAwMDA8L1RlbUF4aXNUeXA+DQogICAgPE1lbnVObT7jgrvjgrDjg6Hjg7Pjg4jmg4XloLE8L01lbnVObT4NCiAgICA8SXRlbU5tPuOCu+OCsOODoeODs+ODiOWIqeebijwvSXRlbU5tPg0KICAgIDxDb2xObT7lvZPmnJ/ljJblraY8L0NvbE5tPg0KICAgIDxPcmlnaW5hbFZhbD4xNCw3NzMsMDMyLDAwMDwvT3JpZ2luYWxWYWw+DQogICAgPExhc3ROdW1WYWw+MTQsNzczPC9MYXN0TnVtVmFsPg0KICAgIDxSYXdMaW5rVmFsPjE0LDc3MzwvUmF3TGlua1ZhbD4NCiAgICA8Vmlld1VuaXRUeXA+NzwvVmlld1VuaXRUeXA+DQogICAgPERlY2ltYWxQb2ludD4wPC9EZWNpbWFsUG9pbnQ+DQogICAgPFJvdW5kVHlwPjI8L1JvdW5kVHlwPg0KICAgIDxOdW1UZXh0VHlwPjE8L051bVRleHRUeXA+DQogICAgPENsYXNzVHlwPjM8L0NsYXNzVHlwPg0KICAgIDxEVG90YWxZTURITVM+MjAyNS8wNC8yOCAxOTowOTo1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40MzU8L0luZmxvd1ZhbD4NCiAgICA8RGlzcFZhbD40MzUgPC9EaXNwVmFsPg0KICAgIDxMYXN0VXBkVGltZT4yMDI1LzA1LzA4IDE4OjQ3OjQ4PC9MYXN0VXBkVGltZT4NCiAgICA8V29ya3NoZWV0Tk0+U0VHTUVOVOOAkElGUlPjgJE8L1dvcmtzaGVldE5NPg0KICAgIDxMaW5rQ2VsbEFkZHJlc3NBMT5IOTwvTGlua0NlbGxBZGRyZXNzQTE+DQogICAgPExpbmtDZWxsQWRkcmVzc1IxQzE+Ujl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2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jwvQ29sSWQ+DQogICAgPFRlbUF4aXNUeXA+MTAwMDAwPC9UZW1BeGlzVHlwPg0KICAgIDxNZW51Tm0+44K744Kw44Oh44Oz44OI5oOF5aCxPC9NZW51Tm0+DQogICAgPEl0ZW1ObT7jgrvjgrDjg6Hjg7Pjg4jliKnnm4o8L0l0ZW1ObT4NCiAgICA8Q29sTm0+5b2T5pyf6YeR5bGe44O76LOH5rqQ44O744Oq44K144Kk44Kv44OrPC9Db2xObT4NCiAgICA8T3JpZ2luYWxWYWw+NDMsNDkyLDA3MSwwMDA8L09yaWdpbmFsVmFsPg0KICAgIDxMYXN0TnVtVmFsPjQzLDQ5MjwvTGFzdE51bVZhbD4NCiAgICA8UmF3TGlua1ZhbD40Myw0OTI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xNDA8L0luZmxvd1ZhbD4NCiAgICA8RGlzcFZhbD4xNDAgPC9EaXNwVmFsPg0KICAgIDxMYXN0VXBkVGltZT4yMDI1LzA1LzA4IDE4OjQ3OjQ4PC9MYXN0VXBkVGltZT4NCiAgICA8V29ya3NoZWV0Tk0+U0VHTUVOVOOAkElGUlPjgJE8L1dvcmtzaGVldE5NPg0KICAgIDxMaW5rQ2VsbEFkZHJlc3NBMT5IODwvTGlua0NlbGxBZGRyZXNzQTE+DQogICAgPExpbmtDZWxsQWRkcmVzc1IxQzE+UjhDODwvTGlua0NlbGxBZGRyZXNzUjFDMT4NCiAgICA8Q2VsbEJhY2tncm91bmRDb2xvcj4xNjc3NzIxNTwvQ2VsbEJhY2tncm91bmRDb2xvcj4NCiAgICA8Q2VsbEJhY2tncm91bmRDb2xvckluZGV4Pi00MTQyPC9DZWxsQmFja2dyb3VuZENvbG9ySW5kZXg+DQogIDwvTGlua0luZm9Db3JlPg0KICA8TGlua0luZm9Yc2E+DQogICAgPEF1SWQ+MDU1OTcvMjEvMS8wL0QyMzAyMDAwNTAwNTAwMDAwMDAwLzEvMS8yNDIvSzEwMjAwMDAwIy9VMzAxMDAxMDA1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TwvQ29sSWQ+DQogICAgPFRlbUF4aXNUeXA+MTAwMDAwPC9UZW1BeGlzVHlwPg0KICAgIDxNZW51Tm0+44K744Kw44Oh44Oz44OI5oOF5aCxPC9NZW51Tm0+DQogICAgPEl0ZW1ObT7jgrvjgrDjg6Hjg7Pjg4jliKnnm4o8L0l0ZW1ObT4NCiAgICA8Q29sTm0+5b2T5pyf44Kk44Oz44OV44Op44O744OY44Or44K544Kx44KiPC9Db2xObT4NCiAgICA8T3JpZ2luYWxWYWw+MTQsMDIwLDY2MywwMDA8L09yaWdpbmFsVmFsPg0KICAgIDxMYXN0TnVtVmFsPjE0LDAyMDwvTGFzdE51bVZhbD4NCiAgICA8UmF3TGlua1ZhbD4xNCwwMjA8L1Jhd0xpbmtWYWw+DQogICAgPFZpZXdVbml0VHlwPjc8L1ZpZXdVbml0VHlwPg0KICAgIDxEZWNpbWFsUG9pbnQ+MDwvRGVjaW1hbFBvaW50Pg0KICAgIDxSb3VuZFR5cD4yPC9Sb3VuZFR5cD4NCiAgICA8TnVtVGV4dFR5cD4xPC9OdW1UZXh0VHlwPg0KICAgIDxDbGFzc1R5cD4zPC9DbGFzc1R5cD4NCiAgICA8RFRvdGFsWU1ESE1TPjIwMjUvMDQvMjggMTk6MDk6NTU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42MTwvSW5mbG93VmFsPg0KICAgIDxEaXNwVmFsPjYxIDwvRGlzcFZhbD4NCiAgICA8TGFzdFVwZFRpbWU+MjAyNS8wNS8wOCAxODo0Nzo0ODwvTGFzdFVwZFRpbWU+DQogICAgPFdvcmtzaGVldE5NPlNFR01FTlTjgJBJRlJT44CRPC9Xb3Jrc2hlZXROTT4NCiAgICA8TGlua0NlbGxBZGRyZXNzQTE+SDc8L0xpbmtDZWxsQWRkcmVzc0ExPg0KICAgIDxMaW5rQ2VsbEFkZHJlc3NSMUMxPlI3Qzg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M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M8L0NvbElkPg0KICAgIDxUZW1BeGlzVHlwPjEwMDAwMDwvVGVtQXhpc1R5cD4NCiAgICA8TWVudU5tPuOCu+OCsOODoeODs+ODiOaDheWgsTwvTWVudU5tPg0KICAgIDxJdGVtTm0+44K744Kw44Oh44Oz44OI5Yip55uKPC9JdGVtTm0+DQogICAgPENvbE5tPuW9k+acn+iIquepuueUo+alreODu+S6pOmAmuODl+ODreOCuOOCp+OCr+ODiDwvQ29sTm0+DQogICAgPE9yaWdpbmFsVmFsPjYsMDg2LDcwNCwwMDA8L09yaWdpbmFsVmFsPg0KICAgIDxMYXN0TnVtVmFsPjYsMDg2PC9MYXN0TnVtVmFsPg0KICAgIDxSYXdMaW5rVmFsPjYsMDg2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yMzwvSW5mbG93VmFsPg0KICAgIDxEaXNwVmFsPjIzIDwvRGlzcFZhbD4NCiAgICA8TGFzdFVwZFRpbWU+MjAyNS8wNS8wOCAxODo0Nzo0ODwvTGFzdFVwZFRpbWU+DQogICAgPFdvcmtzaGVldE5NPlNFR01FTlTjgJBJRlJT44CRPC9Xb3Jrc2hlZXROTT4NCiAgICA8TGlua0NlbGxBZGRyZXNzQTE+SDY8L0xpbmtDZWxsQWRkcmVzc0ExPg0KICAgIDxMaW5rQ2VsbEFkZHJlc3NSMUMxPlI2Qzg8L0xpbmtDZWxsQWRkcmVzc1IxQzE+DQogICAgPENlbGxCYWNrZ3JvdW5kQ29sb3I+MTY3NzcyMTU8L0NlbGxCYWNrZ3JvdW5kQ29sb3I+DQogICAgPENlbGxCYWNrZ3JvdW5kQ29sb3JJbmRleD4tNDE0MjwvQ2VsbEJhY2tncm91bmRDb2xvckluZGV4Pg0KICA8L0xpbmtJbmZvQ29yZT4NCiAgPExpbmtJbmZvWHNhPg0KICAgIDxBdUlkPjA1NTk3LzIxLzEvMC9EMjMwMjAwMDUwMDUwMDAwMDAwMC8xLzEvMjQyL0sxMDIwMDAwMCMvVTMwMTAwMTAwMi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I8L0NvbElkPg0KICAgIDxUZW1BeGlzVHlwPjEwMDAwMDwvVGVtQXhpc1R5cD4NCiAgICA8TWVudU5tPuOCu+OCsOODoeODs+ODiOaDheWgsTwvTWVudU5tPg0KICAgIDxJdGVtTm0+44K744Kw44Oh44Oz44OI5Yip55uKPC9JdGVtTm0+DQogICAgPENvbE5tPuW9k+acn+iHquWLlei7ijwvQ29sTm0+DQogICAgPE9yaWdpbmFsVmFsPjIsMjgxLDE4OSwwMDA8L09yaWdpbmFsVmFsPg0KICAgIDxMYXN0TnVtVmFsPjIsMjgxPC9MYXN0TnVtVmFsPg0KICAgIDxSYXdMaW5rVmFsPjIsMjgxPC9SYXdMaW5rVmFsPg0KICAgIDxWaWV3VW5pdFR5cD43PC9WaWV3VW5pdFR5cD4NCiAgICA8RGVjaW1hbFBvaW50PjA8L0RlY2ltYWxQb2ludD4NCiAgICA8Um91bmRUeXA+MjwvUm91bmRUeXA+DQogICAgPE51bVRleHRUeXA+MTwvTnVtVGV4dFR5cD4NCiAgICA8Q2xhc3NUeXA+MzwvQ2xhc3NUeXA+DQogICAgPERUb3RhbFlNREhNUz4yMDI1LzA0LzI4IDE5OjA5OjU1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xLDAwODwvSW5mbG93VmFsPg0KICAgIDxEaXNwVmFsPjEsMDA4IDwvRGlzcFZhbD4NCiAgICA8TGFzdFVwZFRpbWU+MjAyNS8wNS8wOCAxODo0Nzo0ODwvTGFzdFVwZFRpbWU+DQogICAgPFdvcmtzaGVldE5NPkVUQyA8L1dvcmtzaGVldE5NPg0KICAgIDxMaW5rQ2VsbEFkZHJlc3NBMT5BQzY8L0xpbmtDZWxsQWRkcmVzc0ExPg0KICAgIDxMaW5rQ2VsbEFkZHJlc3NSMUMxPlI2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EwMDAwMDAwMDAvMS8xLzI0Mi9LMjQwMTAwMD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DAsNzY1LDc2MywwMDA8L09yaWdpbmFsVmFsPg0KICAgIDxMYXN0TnVtVmFsPjEwMCw3NjU8L0xhc3ROdW1WYWw+DQogICAgPFJhd0xpbmtWYWw+MTAwLDc2NTwvUmF3TGlua1ZhbD4NCiAgICA8Vmlld1VuaXRUeXA+NzwvVmlld1VuaXRUeXA+DQogICAgPERlY2ltYWxQb2ludD4wPC9EZWNpbWFsUG9pbnQ+DQogICAgPFJvdW5kVHlwPjI8L1JvdW5kVHlwPg0KICAgIDxOdW1UZXh0VHlwPjE8L051bVRleHRUeXA+DQogICAgPENsYXNzVHlwPjM8L0NsYXNzVHlwPg0KICAgIDxEVG90YWxZTURITVM+MjAyNC8wNC8yNSAxNTozMjoyN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yOCw4Njk8L0luZmxvd1ZhbD4NCiAgICA8RGlzcFZhbD4yOCw4NjkgPC9EaXNwVmFsPg0KICAgIDxMYXN0VXBkVGltZT4yMDI1LzA1LzA4IDE4OjQ3OjQ4PC9MYXN0VXBkVGltZT4NCiAgICA8V29ya3NoZWV0Tk0+RVRDIDwvV29ya3NoZWV0Tk0+DQogICAgPExpbmtDZWxsQWRkcmVzc0ExPkFDNzwvTGlua0NlbGxBZGRyZXNzQTE+DQogICAgPExpbmtDZWxsQWRkcmVzc1IxQzE+UjdDMjk8L0xpbmtDZWxsQWRkcmVzc1IxQzE+DQogICAgPENlbGxCYWNrZ3JvdW5kQ29sb3I+MTY3NzcyMTU8L0NlbGxCYWNrZ3JvdW5kQ29sb3I+DQogICAgPENlbGxCYWNrZ3JvdW5kQ29sb3JJbmRleD4tNDE0MjwvQ2VsbEJhY2tncm91bmRDb2xvckluZGV4Pg0KICA8L0xpbmtJbmZvQ29yZT4NCiAgPExpbmtJbmZvWHNhPg0KICAgIDxBdUlkPjA1NTk3LzIxLzEvMC9EMjMwMDUwMTAwMDUwMDAwMDAwMC8xLzEvMjQyL0sxMTBa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ODg2LDg3Myw0ODEsMDAwPC9PcmlnaW5hbFZhbD4NCiAgICA8TGFzdE51bVZhbD4yLDg4Niw4NzM8L0xhc3ROdW1WYWw+DQogICAgPFJhd0xpbmtWYWw+Miw4ODYsODczPC9SYXdMaW5rVmFsPg0KICAgIDxWaWV3VW5pdFR5cD43PC9WaWV3VW5pdFR5cD4NCiAgICA8RGVjaW1hbFBvaW50PjA8L0RlY2ltYWxQb2ludD4NCiAgICA8Um91bmRUeXA+MjwvUm91bmRUeXA+DQogICAgPE51bVRleHRUeXA+MTwvTnVtVGV4dFR5cD4NCiAgICA8Q2xhc3NUeXA+MzwvQ2xhc3NUeXA+DQogICAgPERUb3RhbFlNREhNUz4yMDI0LzEyLzEyIDE1OjA3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45LDI0MTwvSW5mbG93VmFsPg0KICAgIDxEaXNwVmFsPjksMjQxIDwvRGlzcFZhbD4NCiAgICA8TGFzdFVwZFRpbWU+MjAyNS8wNS8wOCAxODo0Nzo0ODwvTGFzdFVwZFRpbWU+DQogICAgPFdvcmtzaGVldE5NPkVUQyA8L1dvcmtzaGVldE5NPg0KICAgIDxMaW5rQ2VsbEFkZHJlc3NBMT5BQzg8L0xpbmtDZWxsQWRkcmVzc0ExPg0KICAgIDxMaW5rQ2VsbEFkZHJlc3NSMUMxPlI4QzI5PC9MaW5rQ2VsbEFkZHJlc3NSMUMxPg0KICAgIDxDZWxsQmFja2dyb3VuZENvbG9yPjE2Nzc3MjE1PC9DZWxsQmFja2dyb3VuZENvbG9yPg0KICAgIDxDZWxsQmFja2dyb3VuZENvbG9ySW5kZXg+LTQxNDI8L0NlbGxCYWNrZ3JvdW5kQ29sb3JJbmRleD4NCiAgPC9MaW5rSW5mb0NvcmU+DQogIDxMaW5rSW5mb1hzYT4NCiAgICA8QXVJZD4wNTU5Ny8yMS8xLzAvRDIzMDA1MDEwMDA1MDAwMDAwMDAvMS8xLzI0Mi9LMTIyMTAwWjAjL1IzMDEwMDAwMCMvMTAwMDAwPC9BdUlkPg0KICAgIDxDb21wYW55SWQ+MDU1OTc8L0NvbXBhbnlJZD4NCiAgICA8QWNQZXJpb2Q+MjE8L0FjUGVyaW9kPg0KICAgIDxQZXJpb2RUeXA+MTwvUGVyaW9kVHlwPg0KICAgIDxQZXJpb2REdGxUeXA+MDwvUGVyaW9kRHRsVHlwPg0KICAgIDxQZXJpb2RTdGFydERhdGU+MjAyNC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IxMDBaMCM8L0l0ZW1JZD4NCiAgICA8RGlzcEl0ZW1JZD5LMTIyMTAwWjAwPC9EaXNwSXRlbUlkPg0KICAgIDxDb2xJZD5SMzAxMDAwMDAjPC9Db2xJZD4NCiAgICA8VGVtQXhpc1R5cD4xMDAwMDA8L1RlbUF4aXNUeXA+DQogICAgPE1lbnVObT7pgKPntZDosqHmlL/nirbmhYvoqIjnrpfmm7g8L01lbnVObT4NCiAgICA8SXRlbU5tPuimquS8muekvuOBruaJgOacieiAheOBq+W4sOWxnuOBmeOCi+aMgeWIhuWQiOioiDwvSXRlbU5tPg0KICAgIDxDb2xObT7lvZPmnJ/ph5HpoY08L0NvbE5tPg0KICAgIDxPcmlnaW5hbFZhbD45MjQsMDc2LDg3NSwwMDA8L09yaWdpbmFsVmFsPg0KICAgIDxMYXN0TnVtVmFsPjkyNCwwNzY8L0xhc3ROdW1WYWw+DQogICAgPFJhd0xpbmtWYWw+OTI0LDA3NjwvUmF3TGlua1ZhbD4NCiAgICA8Vmlld1VuaXRUeXA+NzwvVmlld1VuaXRUeXA+DQogICAgPERlY2ltYWxQb2ludD4wPC9EZWNpbWFsUG9pbnQ+DQogICAgPFJvdW5kVHlwPjI8L1JvdW5kVHlwPg0KICAgIDxOdW1UZXh0VHlwPjE8L051bVRleHRUeXA+DQogICAgPENsYXNzVHlwPjM8L0NsYXNzVHlwPg0KICAgIDxEVG90YWxZTURITVM+MjAyNC8xMi8xMiAxNTowNz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zMi4wPC9JbmZsb3dWYWw+DQogICAgPERpc3BWYWw+MzIuMCA8L0Rpc3BWYWw+DQogICAgPExhc3RVcGRUaW1lPjIwMjUvMDUvMDggMTg6NDc6NDg8L0xhc3RVcGRUaW1lPg0KICAgIDxXb3Jrc2hlZXROTT5FVEMgPC9Xb3Jrc2hlZXROTT4NCiAgICA8TGlua0NlbGxBZGRyZXNzQTE+QUM5PC9MaW5rQ2VsbEFkZHJlc3NBMT4NCiAgICA8TGlua0NlbGxBZGRyZXNzUjFDMT5SOU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wNTAxMDAwMDAwMDAwLzEvMS8yNDIvSzEyNT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HmnJ88L0NvbE5tPg0KICAgIDxPcmlnaW5hbFZhbD4zMi4wMDk8L09yaWdpbmFsVmFsPg0KICAgIDxMYXN0TnVtVmFsPjMyLjA8L0xhc3ROdW1WYWw+DQogICAgPFJhd0xpbmtWYWw+MzIuMDwvUmF3TGlua1ZhbD4NCiAgICA8Vmlld1VuaXRUeXA+MTwvVmlld1VuaXRUeXA+DQogICAgPERlY2ltYWxQb2ludD4xPC9EZWNpbWFsUG9pbnQ+DQogICAgPFJvdW5kVHlwPjE8L1JvdW5kVHlwPg0KICAgIDxOdW1UZXh0VHlwPjM8L051bVRleHRUeXA+DQogICAgPENsYXNzVHlwPjM8L0NsYXNzVHlwPg0KICAgIDxEVG90YWxZTURITVM+MjAyNC8wNC8yNSAxNTozMjo1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40LDIzOC44MTwvSW5mbG93VmFsPg0KICAgIDxEaXNwVmFsPjQsMjM4LjgxIDwvRGlzcFZhbD4NCiAgICA8TGFzdFVwZFRpbWU+MjAyNS8wNS8wOCAxODo0Nzo0ODwvTGFzdFVwZFRpbWU+DQogICAgPFdvcmtzaGVldE5NPkVUQyA8L1dvcmtzaGVldE5NPg0KICAgIDxMaW5rQ2VsbEFkZHJlc3NBMT5BQzI4PC9MaW5rQ2VsbEFkZHJlc3NBMT4NCiAgICA8TGlua0NlbGxBZGRyZXNzUjFDMT5SMjh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TAwMDAwMDAwMDAwMC8xLzEvMjQyL0sxMzE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xMDAwMDAwMDAwMDAwPC9EdEtpbmRJZD4NCiAgICA8RG9jVHlwPjE8L0RvY1R5cD4NCiAgICA8RG9jVHlwTm0gLz4NCiAgICA8U3VtQWNUeXA+MTwvU3VtQWNUeXA+DQogICAgPFNoZWV0VHlwPjI0MjwvU2hlZXRUeXA+DQogICAgPFNoZWV0Tm0+6ZaL56S65pWw5YCk56K66KqNKOmWi+ekuuWNmOS9jTEpPC9TaGVldE5tPg0KICAgIDxJdGVtSWQ+SzEzMTAwMDAwIzwvSXRlbUlkPg0KICAgIDxEaXNwSXRlbUlkPksxMzEwMDAwMDA8L0Rpc3BJdGVtSWQ+DQogICAgPENvbElkPlIzMDEwMDAwMCM8L0NvbElkPg0KICAgIDxUZW1BeGlzVHlwPjEwMDAwMDwvVGVtQXhpc1R5cD4NCiAgICA8TWVudU5tPuS4u+imgeOBque1jOWWtuaMh+aomeetieOBruaOqOenuzwvTWVudU5tPg0KICAgIDxJdGVtTm0+77yR5qCq5b2T44Gf44KK6Kaq5Lya56S+5omA5pyJ6ICF5biw5bGe5oyB5YiGPC9JdGVtTm0+DQogICAgPENvbE5tPjIx5pyfPC9Db2xObT4NCiAgICA8T3JpZ2luYWxWYWw+NCwyMzguODEwPC9PcmlnaW5hbFZhbD4NCiAgICA8TGFzdE51bVZhbD40LDIzOC44MTwvTGFzdE51bVZhbD4NCiAgICA8UmF3TGlua1ZhbD40LDIzOC44MTwvUmF3TGlua1ZhbD4NCiAgICA8Vmlld1VuaXRUeXA+MTwvVmlld1VuaXRUeXA+DQogICAgPERlY2ltYWxQb2ludD4yPC9EZWNpbWFsUG9pbnQ+DQogICAgPFJvdW5kVHlwPjE8L1JvdW5kVHlwPg0KICAgIDxOdW1UZXh0VHlwPjM8L051bVRleHRUeXA+DQogICAgPENsYXNzVHlwPjM8L0NsYXNzVHlwPg0KICAgIDxEVG90YWxZTURITVM+MjAyNC8wNS8xNyAxMjowM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40NTAuOTc8L0luZmxvd1ZhbD4NCiAgICA8RGlzcFZhbD40NTAuOTcgPC9EaXNwVmFsPg0KICAgIDxMYXN0VXBkVGltZT4yMDI1LzA1LzA4IDE4OjQ3OjQ4PC9MYXN0VXBkVGltZT4NCiAgICA8V29ya3NoZWV0Tk0+RVRDIDwvV29ya3NoZWV0Tk0+DQogICAgPExpbmtDZWxsQWRkcmVzc0ExPkFDMjc8L0xpbmtDZWxsQWRkcmVzc0ExPg0KICAgIDxMaW5rQ2VsbEFkZHJlc3NSMUMxPlIyN0MyOTwvTGlua0NlbGxBZGRyZXNzUjFDMT4NCiAgICA8Q2VsbEJhY2tncm91bmRDb2xvcj4xNjc3NzIxNTwvQ2VsbEJhY2tncm91bmRDb2xvcj4NCiAgICA8Q2VsbEJhY2tncm91bmRDb2xvckluZGV4Pi00MTQyPC9DZWxsQmFja2dyb3VuZENvbG9ySW5kZXg+DQogIDwvTGlua0luZm9Db3JlPg0KICA8TGlua0luZm9Yc2E+DQogICAgPEF1SWQ+MDU1OTcvMjEvMS8wL0QyMzAxNTAxMDAwMDAwMDAwMDAwLzEvMS8yNDIvSzEzNDAwMDAwIy9SMzAxMDAwMDAjLzEwMDAwMDwvQXVJZD4NCiAgICA8Q29tcGFueUlkPjA1NTk3PC9Db21wYW55SWQ+DQogICAgPEFjUGVyaW9kPjIxPC9BY1BlcmlvZD4NCiAgICA8UGVyaW9kVHlwPjE8L1BlcmlvZFR5cD4NCiAgICA8UGVyaW9kRHRsVHlwPjA8L1BlcmlvZER0bFR5cD4NCiAgICA8UGVyaW9kU3RhcnREYXRlPjIwMjQvMDEvMDE8L1BlcmlvZFN0YXJ0RGF0ZT4NCiAgICA8RHRLaW5kSWQ+RDIzMDE1MDEwMDAwMDAwMDAwMDA8L0R0S2luZElkPg0KICAgIDxEb2NUeXA+MTwvRG9jVHlwPg0KICAgIDxEb2NUeXBObSAvPg0KICAgIDxTdW1BY1R5cD4xPC9TdW1BY1R5cD4NCiAgICA8U2hlZXRUeXA+MjQyPC9TaGVldFR5cD4NCiAgICA8U2hlZXRObT7plovnpLrmlbDlgKTnorroqo0o6ZaL56S65Y2Y5L2NMSk8L1NoZWV0Tm0+DQogICAgPEl0ZW1JZD5LMTM0MDAwMDAjPC9JdGVtSWQ+DQogICAgPERpc3BJdGVtSWQ+SzEzNDAwMDAwMDwvRGlzcEl0ZW1JZD4NCiAgICA8Q29sSWQ+UjMwMTAwMDAwIzwvQ29sSWQ+DQogICAgPFRlbUF4aXNUeXA+MTAwMDAwPC9UZW1BeGlzVHlwPg0KICAgIDxNZW51Tm0+5Li76KaB44Gq57WM5Za25oyH5qiZ562J44Gu5o6o56e7PC9NZW51Tm0+DQogICAgPEl0ZW1ObT7ln7rmnKznmoTvvJHmoKrlvZPjgZ/jgorliKnnm4oo6Kaq5Lya56S+44Gu5omA5pyJ6ICF44Gr5biw5bGeKTwvSXRlbU5tPg0KICAgIDxDb2xObT4yMeacnzwvQ29sTm0+DQogICAgPE9yaWdpbmFsVmFsPjQ1MC45NzE8L09yaWdpbmFsVmFsPg0KICAgIDxMYXN0TnVtVmFsPjQ1MC45NzwvTGFzdE51bVZhbD4NCiAgICA8UmF3TGlua1ZhbD40NTAuOTc8L1Jhd0xpbmtWYWw+DQogICAgPFZpZXdVbml0VHlwPjE8L1ZpZXdVbml0VHlwPg0KICAgIDxEZWNpbWFsUG9pbnQ+MjwvRGVjaW1hbFBvaW50Pg0KICAgIDxSb3VuZFR5cD4xPC9Sb3VuZFR5cD4NCiAgICA8TnVtVGV4dFR5cD4zPC9OdW1UZXh0VHlwPg0KICAgIDxDbGFzc1R5cD4zPC9DbGFzc1R5cD4NCiAgICA8RFRvdGFsWU1ESE1TPjIwMjQvMDUvMTcgMTI6MDE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yMTgsMDAzLDgwOTwvSW5mbG93VmFsPg0KICAgIDxEaXNwVmFsPjIxOCwwMDMsODA5IDwvRGlzcFZhbD4NCiAgICA8TGFzdFVwZFRpbWU+MjAyNS8wNS8wOCAxODo0Nzo0ODwvTGFzdFVwZFRpbWU+DQogICAgPFdvcmtzaGVldE5NPkVUQyA8L1dvcmtzaGVldE5NPg0KICAgIDxMaW5rQ2VsbEFkZHJlc3NBMT5BQzI1PC9MaW5rQ2VsbEFkZHJlc3NBMT4NCiAgICA8TGlua0NlbGxBZGRyZXNzUjFDMT5SMjV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zUwMDAwMDAwMC8xLzEvMjQyL0sxMjM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x5pyfPC9Db2xObT4NCiAgICA8T3JpZ2luYWxWYWw+MjE4LDAwMyw4MDkuMDAwMDwvT3JpZ2luYWxWYWw+DQogICAgPExhc3ROdW1WYWw+MjE4LDAwMyw4MDk8L0xhc3ROdW1WYWw+DQogICAgPFJhd0xpbmtWYWw+MjE4LDAwMyw4MDk8L1Jhd0xpbmtWYWw+DQogICAgPFZpZXdVbml0VHlwPjE8L1ZpZXdVbml0VHlwPg0KICAgIDxEZWNpbWFsUG9pbnQ+MDwvRGVjaW1hbFBvaW50Pg0KICAgIDxSb3VuZFR5cD4yPC9Sb3VuZFR5cD4NCiAgICA8TnVtVGV4dFR5cD4zPC9OdW1UZXh0VHlwPg0KICAgIDxDbGFzc1R5cD4zPC9DbGFzc1R5cD4NCiAgICA8RFRvdGFsWU1ESE1TPjIwMjQvMDcvMTkgMTg6MjU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8" Error="">PD94bWwgdmVyc2lvbj0iMS4wIiBlbmNvZGluZz0idXRmLTgiPz4NCjxMaW5rSW5mb0V4Y2VsIHhtbG5zOnhzaT0iaHR0cDovL3d3dy53My5vcmcvMjAwMS9YTUxTY2hlbWEtaW5zdGFuY2UiIHhtbG5zOnhzZD0iaHR0cDovL3d3dy53My5vcmcvMjAwMS9YTUxTY2hlbWEiPg0KICA8TGlua0luZm9Db3JlPg0KICAgIDxMaW5rSWQ+NjY4PC9MaW5rSWQ+DQogICAgPEluZmxvd1ZhbD4yMjMsNDQxLDQzMTwvSW5mbG93VmFsPg0KICAgIDxEaXNwVmFsPjIyMyw0NDEsNDMxIDwvRGlzcFZhbD4NCiAgICA8TGFzdFVwZFRpbWU+MjAyNS8wNS8wOCAxODo0Nzo0ODwvTGFzdFVwZFRpbWU+DQogICAgPFdvcmtzaGVldE5NPkVUQyA8L1dvcmtzaGVldE5NPg0KICAgIDxMaW5rQ2VsbEFkZHJlc3NBMT5BQzIzPC9MaW5rQ2VsbEFkZHJlc3NBMT4NCiAgICA8TGlua0NlbGxBZGRyZXNzUjFDMT5SMjNDMjk8L0xpbmtDZWxsQWRkcmVzc1IxQzE+DQogICAgPENlbGxCYWNrZ3JvdW5kQ29sb3I+MTY3NzcyMTU8L0NlbGxCYWNrZ3JvdW5kQ29sb3I+DQogICAgPENlbGxCYWNrZ3JvdW5kQ29sb3JJbmRleD4tNDE0MjwvQ2VsbEJhY2tncm91bmRDb2xvckluZGV4Pg0KICA8L0xpbmtJbmZvQ29yZT4NCiAgPExpbmtJbmZvWHNhPg0KICAgIDxBdUlkPjA1NTk3LzIxLzEvMC9EMjMwMTUwMDUwMzUwMDAwMDAwMC8xLzEvMjQyL0sxMjUwMDAwMCMvUjMwMTAwMDAwIy8xMDAwMDA8L0F1SWQ+DQogICAgPENvbXBhbnlJZD4wNTU5NzwvQ29tcGFueUlkPg0KICAgIDxBY1BlcmlvZD4yMTwvQWNQZXJpb2Q+DQogICAgPFBlcmlvZFR5cD4xPC9QZXJpb2RUeXA+DQogICAgPFBlcmlvZER0bFR5cD4wPC9QZXJpb2REdGxUeXA+DQogICAgPFBlcmlvZFN0YXJ0RGF0ZT4yMDI0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x5pyfPC9Db2xObT4NCiAgICA8T3JpZ2luYWxWYWw+MjIzLDQ0MSw0MzEuMTMxMTwvT3JpZ2luYWxWYWw+DQogICAgPExhc3ROdW1WYWw+MjIzLDQ0MSw0MzE8L0xhc3ROdW1WYWw+DQogICAgPFJhd0xpbmtWYWw+MjIzLDQ0MSw0MzE8L1Jhd0xpbmtWYWw+DQogICAgPFZpZXdVbml0VHlwPjE8L1ZpZXdVbml0VHlwPg0KICAgIDxEZWNpbWFsUG9pbnQ+MDwvRGVjaW1hbFBvaW50Pg0KICAgIDxSb3VuZFR5cD4yPC9Sb3VuZFR5cD4NCiAgICA8TnVtVGV4dFR5cD4zPC9OdW1UZXh0VHlwPg0KICAgIDxDbGFzc1R5cD4zPC9DbGFzc1R5cD4NCiAgICA8RFRvdGFsWU1ESE1TPjIwMjQvMDcvMTkgMTg6MjU6NT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yNTksMjMwPC9JbmZsb3dWYWw+DQogICAgPERpc3BWYWw+MjU5LDIzMCA8L0Rpc3BWYWw+DQogICAgPExhc3RVcGRUaW1lPjIwMjUvMDUvMDggMTg6NDc6NDg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NTksMjMwLDc0OCwwMDA8L09yaWdpbmFsVmFsPg0KICAgIDxMYXN0TnVtVmFsPjI1OSwyMzA8L0xhc3ROdW1WYWw+DQogICAgPFJhd0xpbmtWYWw+MjU5LDIzM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45MCw3Mjk8L0luZmxvd1ZhbD4NCiAgICA8RGlzcFZhbD45MCw3MjkgPC9EaXNwVmFsPg0KICAgIDxMYXN0VXBkVGltZT4yMDI1LzA1LzA4IDE4OjQ3OjQ4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AsNzI5LDQ0NywwMDA8L09yaWdpbmFsVmFsPg0KICAgIDxMYXN0TnVtVmFsPjkwLDcyOTwvTGFzdE51bVZhbD4NCiAgICA8UmF3TGlua1ZhbD45MC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xNTEsMzA2PC9JbmZsb3dWYWw+DQogICAgPERpc3BWYWw+MTUxLDMwNiA8L0Rpc3BWYWw+DQogICAgPExhc3RVcGRUaW1lPjIwMjUvMDUvMDggMTg6NDc6NDg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TEsMzA2LDMyNSwwMDA8L09yaWdpbmFsVmFsPg0KICAgIDxMYXN0TnVtVmFsPjE1MSwzMDY8L0xhc3ROdW1WYWw+DQogICAgPFJhd0xpbmtWYWw+MTUxLDMw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xMTMsODg0PC9JbmZsb3dWYWw+DQogICAgPERpc3BWYWw+MTEzLDg4NCA8L0Rpc3BWYWw+DQogICAgPExhc3RVcGRUaW1lPjIwMjUvMDUvMDggMTg6NDc6NDg8L0xhc3RVcGRUaW1lPg0KICAgIDxXb3Jrc2hlZXROTT5CU+OAkElGUlPjgJE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zPC9JdGVtSWQ+DQogICAgPERpc3BJdGVtSWQ+SzExMDIwMzAwPC9EaXNwSXRlbUlkPg0KICAgIDxDb2xJZD5SMzAxMDAwMDAjPC9Db2xJZD4NCiAgICA8VGVtQXhpc1R5cD4xMDAwMDA8L1RlbUF4aXNUeXA+DQogICAgPE1lbnVObT7pgKPntZDosqHmlL/nirbmhYvoqIjnrpfmm7g8L01lbnVObT4NCiAgICA8SXRlbU5tPueEoeW9ouizh+eUozwvSXRlbU5tPg0KICAgIDxDb2xObT7lvZPmnJ/ph5HpoY08L0NvbE5tPg0KICAgIDxPcmlnaW5hbFZhbD4xMTMsODg0LDg1MCwwMDA8L09yaWdpbmFsVmFsPg0KICAgIDxMYXN0TnVtVmFsPjExMyw4ODQ8L0xhc3ROdW1WYWw+DQogICAgPFJhd0xpbmtWYWw+MTEzLDg4N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44LDcwMDwvSW5mbG93VmFsPg0KICAgIDxEaXNwVmFsPjgsNzAwIDwvRGlzcFZhbD4NCiAgICA8TGFzdFVwZFRpbWU+MjAyNS8wNS8wOCAxODo0Nzo0ODwvTGFzdFVwZFRpbWU+DQogICAgPFdvcmtzaGVldE5NPkJT44CQSUZSU+OAkT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NzAwLDk3MCwwMDA8L09yaWdpbmFsVmFsPg0KICAgIDxMYXN0TnVtVmFsPjgsNzAwPC9MYXN0TnVtVmFsPg0KICAgIDxSYXdMaW5rVmFsPjgsNzA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7" Error="">PD94bWwgdmVyc2lvbj0iMS4wIiBlbmNvZGluZz0idXRmLTgiPz4NCjxMaW5rSW5mb0V4Y2VsIHhtbG5zOnhzaT0iaHR0cDovL3d3dy53My5vcmcvMjAwMS9YTUxTY2hlbWEtaW5zdGFuY2UiIHhtbG5zOnhzZD0iaHR0cDovL3d3dy53My5vcmcvMjAwMS9YTUxTY2hlbWEiPg0KICA8TGlua0luZm9Db3JlPg0KICAgIDxMaW5rSWQ+NzI3PC9MaW5rSWQ+DQogICAgPEluZmxvd1ZhbD42NDIsMjM2PC9JbmZsb3dWYWw+DQogICAgPERpc3BWYWw+NjQyLDIzNiA8L0Rpc3BWYWw+DQogICAgPExhc3RVcGRUaW1lPjIwMjUvMDUvMDggMTg6NDc6NDg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NDIsMjM2LDM3NSwwMDA8L09yaWdpbmFsVmFsPg0KICAgIDxMYXN0TnVtVmFsPjY0MiwyMzY8L0xhc3ROdW1WYWw+DQogICAgPFJhd0xpbmtWYWw+NjQyLDIz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8" Error="">PD94bWwgdmVyc2lvbj0iMS4wIiBlbmNvZGluZz0idXRmLTgiPz4NCjxMaW5rSW5mb0V4Y2VsIHhtbG5zOnhzaT0iaHR0cDovL3d3dy53My5vcmcvMjAwMS9YTUxTY2hlbWEtaW5zdGFuY2UiIHhtbG5zOnhzZD0iaHR0cDovL3d3dy53My5vcmcvMjAwMS9YTUxTY2hlbWEiPg0KICA8TGlua0luZm9Db3JlPg0KICAgIDxMaW5rSWQ+NzI4PC9MaW5rSWQ+DQogICAgPEluZmxvd1ZhbD45NSw3NDI8L0luZmxvd1ZhbD4NCiAgICA8RGlzcFZhbD45NSw3NDIgPC9EaXNwVmFsPg0KICAgIDxMYXN0VXBkVGltZT4yMDI1LzA1LzA4IDE4OjQ3OjQ4PC9MYXN0VXBkVGltZT4NCiAgICA8V29ya3NoZWV0Tk0+QlPjgJBJRlJT44CR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UsNzQyLDU1MCwwMDA8L09yaWdpbmFsVmFsPg0KICAgIDxMYXN0TnVtVmFsPjk1LDc0MjwvTGFzdE51bVZhbD4NCiAgICA8UmF3TGlua1ZhbD45NSw3N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9" Error="">PD94bWwgdmVyc2lvbj0iMS4wIiBlbmNvZGluZz0idXRmLTgiPz4NCjxMaW5rSW5mb0V4Y2VsIHhtbG5zOnhzaT0iaHR0cDovL3d3dy53My5vcmcvMjAwMS9YTUxTY2hlbWEtaW5zdGFuY2UiIHhtbG5zOnhzZD0iaHR0cDovL3d3dy53My5vcmcvMjAwMS9YTUxTY2hlbWEiPg0KICA8TGlua0luZm9Db3JlPg0KICAgIDxMaW5rSWQ+NzI5PC9MaW5rSWQ+DQogICAgPEluZmxvd1ZhbD4xMzQsNjM3PC9JbmZsb3dWYWw+DQogICAgPERpc3BWYWw+MTM0LDYzNyA8L0Rpc3BWYWw+DQogICAgPExhc3RVcGRUaW1lPjIwMjUvMDUvMDggMTg6NDc6NDg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x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QsNjM3LDc4OCwwMDA8L09yaWdpbmFsVmFsPg0KICAgIDxMYXN0TnVtVmFsPjEzNCw2Mzc8L0xhc3ROdW1WYWw+DQogICAgPFJhd0xpbmtWYWw+MTM0LDYzNz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0" Error="">PD94bWwgdmVyc2lvbj0iMS4wIiBlbmNvZGluZz0idXRmLTgiPz4NCjxMaW5rSW5mb0V4Y2VsIHhtbG5zOnhzaT0iaHR0cDovL3d3dy53My5vcmcvMjAwMS9YTUxTY2hlbWEtaW5zdGFuY2UiIHhtbG5zOnhzZD0iaHR0cDovL3d3dy53My5vcmcvMjAwMS9YTUxTY2hlbWEiPg0KICA8TGlua0luZm9Db3JlPg0KICAgIDxMaW5rSWQ+NzMwPC9MaW5rSWQ+DQogICAgPEluZmxvd1ZhbD4zNjQ8L0luZmxvd1ZhbD4NCiAgICA8RGlzcFZhbD4zNjQgPC9EaXNwVmFsPg0KICAgIDxMYXN0VXBkVGltZT4yMDI1LzA1LzA4IDE4OjQ3OjQ4PC9MYXN0VXBkVGltZT4NCiAgICA8V29ya3NoZWV0Tk0+QlPjgJBJRlJT44CRPC9Xb3Jrc2hlZXROTT4NCiAgICA8TGlua0NlbGxBZGRyZXNzQTE+UTI1PC9MaW5rQ2VsbEFkZHJlc3NBMT4NCiAgICA8TGlua0NlbGxBZGRyZXNzUjFDMT5SMj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ODwvSXRlbUlkPg0KICAgIDxEaXNwSXRlbUlkPksxMTAyMDgwMDwvRGlzcEl0ZW1JZD4NCiAgICA8Q29sSWQ+UjMwMTAwMDAwIzwvQ29sSWQ+DQogICAgPFRlbUF4aXNUeXA+MTAwMDAwPC9UZW1BeGlzVHlwPg0KICAgIDxNZW51Tm0+6YCj57WQ6LKh5pS/54q25oWL6KiI566X5pu4PC9NZW51Tm0+DQogICAgPEl0ZW1ObT7jg4fjg6rjg5Djg4bjgqPjg5bph5Hono3os4fnlKM8L0l0ZW1ObT4NCiAgICA8Q29sTm0+5b2T5pyf6YeR6aGNPC9Db2xObT4NCiAgICA8T3JpZ2luYWxWYWw+MzY0LDU4OCwwMDA8L09yaWdpbmFsVmFsPg0KICAgIDxMYXN0TnVtVmFsPjM2NDwvTGFzdE51bVZhbD4NCiAgICA8UmF3TGlua1ZhbD4zNj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1" Error="">PD94bWwgdmVyc2lvbj0iMS4wIiBlbmNvZGluZz0idXRmLTgiPz4NCjxMaW5rSW5mb0V4Y2VsIHhtbG5zOnhzaT0iaHR0cDovL3d3dy53My5vcmcvMjAwMS9YTUxTY2hlbWEtaW5zdGFuY2UiIHhtbG5zOnhzZD0iaHR0cDovL3d3dy53My5vcmcvMjAwMS9YTUxTY2hlbWEiPg0KICA8TGlua0luZm9Db3JlPg0KICAgIDxMaW5rSWQ+NzMxPC9MaW5rSWQ+DQogICAgPEluZmxvd1ZhbD41LDU1MTwvSW5mbG93VmFsPg0KICAgIDxEaXNwVmFsPjUsNTUxIDwvRGlzcFZhbD4NCiAgICA8TGFzdFVwZFRpbWU+MjAyNS8wNS8wOCAxODo0Nzo0OD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E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41LDU1MSw2MDMsMDAwPC9PcmlnaW5hbFZhbD4NCiAgICA8TGFzdE51bVZhbD41LDU1MTwvTGFzdE51bVZhbD4NCiAgICA8UmF3TGlua1ZhbD41LDU1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2" Error="">PD94bWwgdmVyc2lvbj0iMS4wIiBlbmNvZGluZz0idXRmLTgiPz4NCjxMaW5rSW5mb0V4Y2VsIHhtbG5zOnhzaT0iaHR0cDovL3d3dy53My5vcmcvMjAwMS9YTUxTY2hlbWEtaW5zdGFuY2UiIHhtbG5zOnhzZD0iaHR0cDovL3d3dy53My5vcmcvMjAwMS9YTUxTY2hlbWEiPg0KICA8TGlua0luZm9Db3JlPg0KICAgIDxMaW5rSWQ+NzMyPC9MaW5rSWQ+DQogICAgPEluZmxvd1ZhbD45LDc0NDwvSW5mbG93VmFsPg0KICAgIDxEaXNwVmFsPjksNzQ0IDwvRGlzcFZhbD4NCiAgICA8TGFzdFVwZFRpbWU+MjAyNS8wNS8wOCAxODo0Nzo0ODwvTGFzdFVwZFRpbWU+DQogICAgPFdvcmtzaGVldE5NPkJT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E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NzQ0LDc3NiwwMDA8L09yaWdpbmFsVmFsPg0KICAgIDxMYXN0TnVtVmFsPjksNzQ0PC9MYXN0TnVtVmFsPg0KICAgIDxSYXdMaW5rVmFsPjksNzQ0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3" Error="">PD94bWwgdmVyc2lvbj0iMS4wIiBlbmNvZGluZz0idXRmLTgiPz4NCjxMaW5rSW5mb0V4Y2VsIHhtbG5zOnhzaT0iaHR0cDovL3d3dy53My5vcmcvMjAwMS9YTUxTY2hlbWEtaW5zdGFuY2UiIHhtbG5zOnhzZD0iaHR0cDovL3d3dy53My5vcmcvMjAwMS9YTUxTY2hlbWEiPg0KICA8TGlua0luZm9Db3JlPg0KICAgIDxMaW5rSWQ+NzMzPC9MaW5rSWQ+DQogICAgPEluZmxvd1ZhbD4xLDUxMiwxMzA8L0luZmxvd1ZhbD4NCiAgICA8RGlzcFZhbD4xLDUxMiwxMzAgPC9EaXNwVmFsPg0KICAgIDxMYXN0VXBkVGltZT4yMDI1LzA1LzA4IDE4OjQ3OjQ4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TEyLDEzMCwwMjAsMDAwPC9PcmlnaW5hbFZhbD4NCiAgICA8TGFzdE51bVZhbD4xLDUxMiwxMzA8L0xhc3ROdW1WYWw+DQogICAgPFJhd0xpbmtWYWw+MSw1MTIsMTMw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4" Error="">PD94bWwgdmVyc2lvbj0iMS4wIiBlbmNvZGluZz0idXRmLTgiPz4NCjxMaW5rSW5mb0V4Y2VsIHhtbG5zOnhzaT0iaHR0cDovL3d3dy53My5vcmcvMjAwMS9YTUxTY2hlbWEtaW5zdGFuY2UiIHhtbG5zOnhzZD0iaHR0cDovL3d3dy53My5vcmcvMjAwMS9YTUxTY2hlbWEiPg0KICA8TGlua0luZm9Db3JlPg0KICAgIDxMaW5rSWQ+NzM0PC9MaW5rSWQ+DQogICAgPEluZmxvd1ZhbD4zLDA4NywyNTI8L0luZmxvd1ZhbD4NCiAgICA8RGlzcFZhbD4zLDA4NywyNTIgPC9EaXNwVmFsPg0KICAgIDxMYXN0VXBkVGltZT4yMDI1LzA1LzA4IDE4OjQ3OjQ4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5" Error="">PD94bWwgdmVyc2lvbj0iMS4wIiBlbmNvZGluZz0idXRmLTgiPz4NCjxMaW5rSW5mb0V4Y2VsIHhtbG5zOnhzaT0iaHR0cDovL3d3dy53My5vcmcvMjAwMS9YTUxTY2hlbWEtaW5zdGFuY2UiIHhtbG5zOnhzZD0iaHR0cDovL3d3dy53My5vcmcvMjAwMS9YTUxTY2hlbWEiPg0KICA8TGlua0luZm9Db3JlPg0KICAgIDxMaW5rSWQ+NzM1PC9MaW5rSWQ+DQogICAgPEluZmxvd1ZhbD41OTYsNTQ2PC9JbmZsb3dWYWw+DQogICAgPERpc3BWYWw+NTk2LDU0NiA8L0Rpc3BWYWw+DQogICAgPExhc3RVcGRUaW1lPjIwMjUvMDUvMDggMTg6NDc6NDg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OTYsNTQ2LDQ4MSwwMDA8L09yaWdpbmFsVmFsPg0KICAgIDxMYXN0TnVtVmFsPjU5Niw1NDY8L0xhc3ROdW1WYWw+DQogICAgPFJhd0xpbmtWYWw+NTk2LDU0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6" Error="">PD94bWwgdmVyc2lvbj0iMS4wIiBlbmNvZGluZz0idXRmLTgiPz4NCjxMaW5rSW5mb0V4Y2VsIHhtbG5zOnhzaT0iaHR0cDovL3d3dy53My5vcmcvMjAwMS9YTUxTY2hlbWEtaW5zdGFuY2UiIHhtbG5zOnhzZD0iaHR0cDovL3d3dy53My5vcmcvMjAwMS9YTUxTY2hlbWEiPg0KICA8TGlua0luZm9Db3JlPg0KICAgIDxMaW5rSWQ+NzM2PC9MaW5rSWQ+DQogICAgPEluZmxvd1ZhbD4xOSw3Mjk8L0luZmxvd1ZhbD4NCiAgICA8RGlzcFZhbD4xOSw3MjkgPC9EaXNwVmFsPg0KICAgIDxMYXN0VXBkVGltZT4yMDI1LzA1LzA4IDE4OjQ3OjQ4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NzI5LDE3MiwwMDA8L09yaWdpbmFsVmFsPg0KICAgIDxMYXN0TnVtVmFsPjE5LDcyOTwvTGFzdE51bVZhbD4NCiAgICA8UmF3TGlua1ZhbD4xOSw3Mj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7" Error="">PD94bWwgdmVyc2lvbj0iMS4wIiBlbmNvZGluZz0idXRmLTgiPz4NCjxMaW5rSW5mb0V4Y2VsIHhtbG5zOnhzaT0iaHR0cDovL3d3dy53My5vcmcvMjAwMS9YTUxTY2hlbWEtaW5zdGFuY2UiIHhtbG5zOnhzZD0iaHR0cDovL3d3dy53My5vcmcvMjAwMS9YTUxTY2hlbWEiPg0KICA8TGlua0luZm9Db3JlPg0KICAgIDxMaW5rSWQ+NzM3PC9MaW5rSWQ+DQogICAgPEluZmxvd1ZhbD4xOTksNzI1PC9JbmZsb3dWYWw+DQogICAgPERpc3BWYWw+MTk5LDcyNSA8L0Rpc3BWYWw+DQogICAgPExhc3RVcGRUaW1lPjIwMjUvMDUvMDggMTg6NDc6NDg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OTksNzI1LDMyOCwwMDA8L09yaWdpbmFsVmFsPg0KICAgIDxMYXN0TnVtVmFsPjE5OSw3MjU8L0xhc3ROdW1WYWw+DQogICAgPFJhd0xpbmtWYWw+MTk5LDcyN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8" Error="">PD94bWwgdmVyc2lvbj0iMS4wIiBlbmNvZGluZz0idXRmLTgiPz4NCjxMaW5rSW5mb0V4Y2VsIHhtbG5zOnhzaT0iaHR0cDovL3d3dy53My5vcmcvMjAwMS9YTUxTY2hlbWEtaW5zdGFuY2UiIHhtbG5zOnhzZD0iaHR0cDovL3d3dy53My5vcmcvMjAwMS9YTUxTY2hlbWEiPg0KICA8TGlua0luZm9Db3JlPg0KICAgIDxMaW5rSWQ+NzM4PC9MaW5rSWQ+DQogICAgPEluZmxvd1ZhbD4zLDQzNzwvSW5mbG93VmFsPg0KICAgIDxEaXNwVmFsPjMsNDM3IDwvRGlzcFZhbD4NCiAgICA8TGFzdFVwZFRpbWU+MjAyNS8wNS8wOCAxODo0Nzo0OD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sNDM3LDQxMiwwMDA8L09yaWdpbmFsVmFsPg0KICAgIDxMYXN0TnVtVmFsPjMsNDM3PC9MYXN0TnVtVmFsPg0KICAgIDxSYXdMaW5rVmFsPjMsNDM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9" Error="">PD94bWwgdmVyc2lvbj0iMS4wIiBlbmNvZGluZz0idXRmLTgiPz4NCjxMaW5rSW5mb0V4Y2VsIHhtbG5zOnhzaT0iaHR0cDovL3d3dy53My5vcmcvMjAwMS9YTUxTY2hlbWEtaW5zdGFuY2UiIHhtbG5zOnhzZD0iaHR0cDovL3d3dy53My5vcmcvMjAwMS9YTUxTY2hlbWEiPg0KICA8TGlua0luZm9Db3JlPg0KICAgIDxMaW5rSWQ+NzM5PC9MaW5rSWQ+DQogICAgPEluZmxvd1ZhbD44LDgzODwvSW5mbG93VmFsPg0KICAgIDxEaXNwVmFsPjgsODM4IDwvRGlzcFZhbD4NCiAgICA8TGFzdFVwZFRpbWU+MjAyNS8wNS8wOCAxODo0Nzo0OD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ODM4LDkyNSwwMDA8L09yaWdpbmFsVmFsPg0KICAgIDxMYXN0TnVtVmFsPjgsODM4PC9MYXN0TnVtVmFsPg0KICAgIDxSYXdMaW5rVmFsPjgsODM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0" Error="">PD94bWwgdmVyc2lvbj0iMS4wIiBlbmNvZGluZz0idXRmLTgiPz4NCjxMaW5rSW5mb0V4Y2VsIHhtbG5zOnhzaT0iaHR0cDovL3d3dy53My5vcmcvMjAwMS9YTUxTY2hlbWEtaW5zdGFuY2UiIHhtbG5zOnhzZD0iaHR0cDovL3d3dy53My5vcmcvMjAwMS9YTUxTY2hlbWEiPg0KICA8TGlua0luZm9Db3JlPg0KICAgIDxMaW5rSWQ+NzQwPC9MaW5rSWQ+DQogICAgPEluZmxvd1ZhbD42LDIyNzwvSW5mbG93VmFsPg0KICAgIDxEaXNwVmFsPjYsMjI3IDwvRGlzcFZhbD4NCiAgICA8TGFzdFVwZFRpbWU+MjAyNS8wNS8wOCAxODo0Nzo0OD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I1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YsMjI3LDgyMiwwMDA8L09yaWdpbmFsVmFsPg0KICAgIDxMYXN0TnVtVmFsPjYsMjI3PC9MYXN0TnVtVmFsPg0KICAgIDxSYXdMaW5rVmFsPjYsMjI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1" Error="">PD94bWwgdmVyc2lvbj0iMS4wIiBlbmNvZGluZz0idXRmLTgiPz4NCjxMaW5rSW5mb0V4Y2VsIHhtbG5zOnhzaT0iaHR0cDovL3d3dy53My5vcmcvMjAwMS9YTUxTY2hlbWEtaW5zdGFuY2UiIHhtbG5zOnhzZD0iaHR0cDovL3d3dy53My5vcmcvMjAwMS9YTUxTY2hlbWEiPg0KICA8TGlua0luZm9Db3JlPg0KICAgIDxMaW5rSWQ+NzQxPC9MaW5rSWQ+DQogICAgPEluZmxvd1ZhbD4xNTEsMDcyPC9JbmZsb3dWYWw+DQogICAgPERpc3BWYWw+MTUxLDA3MiA8L0Rpc3BWYWw+DQogICAgPExhc3RVcGRUaW1lPjIwMjUvMDUvMDggMTg6NDc6NDg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B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UxLDA3Miw5NDcsMDAwPC9PcmlnaW5hbFZhbD4NCiAgICA8TGFzdE51bVZhbD4xNTEsMDcyPC9MYXN0TnVtVmFsPg0KICAgIDxSYXdMaW5rVmFsPjE1MSwwNz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2" Error="">PD94bWwgdmVyc2lvbj0iMS4wIiBlbmNvZGluZz0idXRmLTgiPz4NCjxMaW5rSW5mb0V4Y2VsIHhtbG5zOnhzaT0iaHR0cDovL3d3dy53My5vcmcvMjAwMS9YTUxTY2hlbWEtaW5zdGFuY2UiIHhtbG5zOnhzZD0iaHR0cDovL3d3dy53My5vcmcvMjAwMS9YTUxTY2hlbWEiPg0KICA8TGlua0luZm9Db3JlPg0KICAgIDxMaW5rSWQ+NzQyPC9MaW5rSWQ+DQogICAgPEluZmxvd1ZhbD45ODUsNTc4PC9JbmZsb3dWYWw+DQogICAgPERpc3BWYWw+OTg1LDU3OCA8L0Rpc3BWYWw+DQogICAgPExhc3RVcGRUaW1lPjIwMjUvMDUvMDggMTg6NDc6NDg8L0xhc3RVcGRUaW1lPg0KICAgIDxXb3Jrc2hlZXROTT5CU+OAkElGUlPjgJE8L1dvcmtzaGVldE5NPg0KICAgIDxMaW5rQ2VsbEFkZHJlc3NBMT5RMzk8L0xpbmtDZWxsQWRkcmVzc0ExPg0KICAgIDxMaW5rQ2VsbEFkZHJlc3NSMUMxPlIz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DFaMDA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Tg1LDU3OCwwODcsMDAwPC9PcmlnaW5hbFZhbD4NCiAgICA8TGFzdE51bVZhbD45ODUsNTc4PC9MYXN0TnVtVmFsPg0KICAgIDxSYXdMaW5rVmFsPjk4NSw1Nzg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3" Error="">PD94bWwgdmVyc2lvbj0iMS4wIiBlbmNvZGluZz0idXRmLTgiPz4NCjxMaW5rSW5mb0V4Y2VsIHhtbG5zOnhzaT0iaHR0cDovL3d3dy53My5vcmcvMjAwMS9YTUxTY2hlbWEtaW5zdGFuY2UiIHhtbG5zOnhzZD0iaHR0cDovL3d3dy53My5vcmcvMjAwMS9YTUxTY2hlbWEiPg0KICA8TGlua0luZm9Db3JlPg0KICAgIDxMaW5rSWQ+NzQzPC9MaW5rSWQ+DQogICAgPEluZmxvd1ZhbD44Miw4NDk8L0luZmxvd1ZhbD4NCiAgICA8RGlzcFZhbD44Miw4NDkgPC9EaXNwVmFsPg0KICAgIDxMYXN0VXBkVGltZT4yMDI1LzA1LzA4IDE4OjQ3OjQ4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IsODQ5LDQ5MCwwMDA8L09yaWdpbmFsVmFsPg0KICAgIDxMYXN0TnVtVmFsPjgyLDg0OTwvTGFzdE51bVZhbD4NCiAgICA8UmF3TGlua1ZhbD44Miw4ND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4" Error="">PD94bWwgdmVyc2lvbj0iMS4wIiBlbmNvZGluZz0idXRmLTgiPz4NCjxMaW5rSW5mb0V4Y2VsIHhtbG5zOnhzaT0iaHR0cDovL3d3dy53My5vcmcvMjAwMS9YTUxTY2hlbWEtaW5zdGFuY2UiIHhtbG5zOnhzZD0iaHR0cDovL3d3dy53My5vcmcvMjAwMS9YTUxTY2hlbWEiPg0KICA8TGlua0luZm9Db3JlPg0KICAgIDxMaW5rSWQ+NzQ0PC9MaW5rSWQ+DQogICAgPEluZmxvd1ZhbD44ODYsNzQ4PC9JbmZsb3dWYWw+DQogICAgPERpc3BWYWw+ODg2LDc0OCA8L0Rpc3BWYWw+DQogICAgPExhc3RVcGRUaW1lPjIwMjUvMDUvMDggMTg6NDc6NDg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y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44ODYsNzQ4LDA4MiwwMDA8L09yaWdpbmFsVmFsPg0KICAgIDxMYXN0TnVtVmFsPjg4Niw3NDg8L0xhc3ROdW1WYWw+DQogICAgPFJhd0xpbmtWYWw+ODg2LDc0OD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45" Error="">PD94bWwgdmVyc2lvbj0iMS4wIiBlbmNvZGluZz0idXRmLTgiPz4NCjxMaW5rSW5mb0V4Y2VsIHhtbG5zOnhzaT0iaHR0cDovL3d3dy53My5vcmcvMjAwMS9YTUxTY2hlbWEtaW5zdGFuY2UiIHhtbG5zOnhzZD0iaHR0cDovL3d3dy53My5vcmcvMjAwMS9YTUxTY2hlbWEiPg0KICA8TGlua0luZm9Db3JlPg0KICAgIDxMaW5rSWQ+NzQ1PC9MaW5rSWQ+DQogICAgPEluZmxvd1ZhbD4xMiw2MDY8L0luZmxvd1ZhbD4NCiAgICA8RGlzcFZhbD4xMiw2MDYgPC9EaXNwVmFsPg0KICAgIDxMYXN0VXBkVGltZT4yMDI1LzA1LzA4IDE4OjQ3OjQ4PC9MYXN0VXBkVGltZT4NCiAgICA8V29ya3NoZWV0Tk0+QlPjgJBJRlJT44CR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j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OTwvSXRlbUlkPg0KICAgIDxEaXNwSXRlbUlkPksxMjAyMDIwMDwvRGlzcEl0ZW1JZD4NCiAgICA8Q29sSWQ+UjMwMTAwMDAwIzwvQ29sSWQ+DQogICAgPFRlbUF4aXNUeXA+MTAwMDAwPC9UZW1BeGlzVHlwPg0KICAgIDxNZW51Tm0+6YCj57WQ6LKh5pS/54q25oWL6KiI566X5pu4PC9NZW51Tm0+DQogICAgPEl0ZW1ObT7llrbmpa3lgrXli5nlj4rjgbPjgZ3jga7ku5bjga7lgrXli5k8L0l0ZW1ObT4NCiAgICA8Q29sTm0+5b2T5pyf6YeR6aGNPC9Db2xObT4NCiAgICA8T3JpZ2luYWxWYWw+MTIsNjA2LDczMywwMDA8L09yaWdpbmFsVmFsPg0KICAgIDxMYXN0TnVtVmFsPjEyLDYwNjwvTGFzdE51bVZhbD4NCiAgICA8UmF3TGlua1ZhbD4xMiw2MD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6" Error="">PD94bWwgdmVyc2lvbj0iMS4wIiBlbmNvZGluZz0idXRmLTgiPz4NCjxMaW5rSW5mb0V4Y2VsIHhtbG5zOnhzaT0iaHR0cDovL3d3dy53My5vcmcvMjAwMS9YTUxTY2hlbWEtaW5zdGFuY2UiIHhtbG5zOnhzZD0iaHR0cDovL3d3dy53My5vcmcvMjAwMS9YTUxTY2hlbWEiPg0KICA8TGlua0luZm9Db3JlPg0KICAgIDxMaW5rSWQ+NzQ2PC9MaW5rSWQ+DQogICAgPEluZmxvd1ZhbD4yLDgyODwvSW5mbG93VmFsPg0KICAgIDxEaXNwVmFsPjIsODI4IDwvRGlzcFZhbD4NCiAgICA8TGFzdFVwZFRpbWU+MjAyNS8wNS8wOCAxODo0Nzo0ODwvTGFzdFVwZFRpbWU+DQogICAgPFdvcmtzaGVldE5NPkJT44CQSUZSU+OAkTwvV29ya3NoZWV0Tk0+DQogICAgPExpbmtDZWxsQWRkcmVzc0ExPlE0NDwvTGlua0NlbGxBZGRyZXNzQTE+DQogICAgPExpbmtDZWxsQWRkcmVzc1IxQzE+UjQ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OTAwMDAwMDM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IsODI4LDMwMiwwMDA8L09yaWdpbmFsVmFsPg0KICAgIDxMYXN0TnVtVmFsPjIsODI4PC9MYXN0TnVtVmFsPg0KICAgIDxSYXdMaW5rVmFsPjIsODI4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47" Error="">PD94bWwgdmVyc2lvbj0iMS4wIiBlbmNvZGluZz0idXRmLTgiPz4NCjxMaW5rSW5mb0V4Y2VsIHhtbG5zOnhzaT0iaHR0cDovL3d3dy53My5vcmcvMjAwMS9YTUxTY2hlbWEtaW5zdGFuY2UiIHhtbG5zOnhzZD0iaHR0cDovL3d3dy53My5vcmcvMjAwMS9YTUxTY2hlbWEiPg0KICA8TGlua0luZm9Db3JlPg0KICAgIDxMaW5rSWQ+NzQ3PC9MaW5rSWQ+DQogICAgPEluZmxvd1ZhbD4yMywyNzk8L0luZmxvd1ZhbD4NCiAgICA8RGlzcFZhbD4yMywyNzkgPC9EaXNwVmFsPg0KICAgIDxMYXN0VXBkVGltZT4yMDI1LzA1LzA4IDE4OjQ3OjQ4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MsMjc5LDYxMiwwMDA8L09yaWdpbmFsVmFsPg0KICAgIDxMYXN0TnVtVmFsPjIzLDI3OTwvTGFzdE51bVZhbD4NCiAgICA8UmF3TGlua1ZhbD4yMywyNzk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8" Error="">PD94bWwgdmVyc2lvbj0iMS4wIiBlbmNvZGluZz0idXRmLTgiPz4NCjxMaW5rSW5mb0V4Y2VsIHhtbG5zOnhzaT0iaHR0cDovL3d3dy53My5vcmcvMjAwMS9YTUxTY2hlbWEtaW5zdGFuY2UiIHhtbG5zOnhzZD0iaHR0cDovL3d3dy53My5vcmcvMjAwMS9YTUxTY2hlbWEiPg0KICA8TGlua0luZm9Db3JlPg0KICAgIDxMaW5rSWQ+NzQ4PC9MaW5rSWQ+DQogICAgPEluZmxvd1ZhbD4zOSwwODI8L0luZmxvd1ZhbD4NCiAgICA8RGlzcFZhbD4zOSwwODIgPC9EaXNwVmFsPg0KICAgIDxMYXN0VXBkVGltZT4yMDI1LzA1LzA4IDE4OjQ3OjQ4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MzksMDgyLDQyNCwwMDA8L09yaWdpbmFsVmFsPg0KICAgIDxMYXN0TnVtVmFsPjM5LDA4MjwvTGFzdE51bVZhbD4NCiAgICA8UmF3TGlua1ZhbD4zOSww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49" Error="">PD94bWwgdmVyc2lvbj0iMS4wIiBlbmNvZGluZz0idXRmLTgiPz4NCjxMaW5rSW5mb0V4Y2VsIHhtbG5zOnhzaT0iaHR0cDovL3d3dy53My5vcmcvMjAwMS9YTUxTY2hlbWEtaW5zdGFuY2UiIHhtbG5zOnhzZD0iaHR0cDovL3d3dy53My5vcmcvMjAwMS9YTUxTY2hlbWEiPg0KICA8TGlua0luZm9Db3JlPg0KICAgIDxMaW5rSWQ+NzQ5PC9MaW5rSWQ+DQogICAgPEluZmxvd1ZhbD44LDcwOTwvSW5mbG93VmFsPg0KICAgIDxEaXNwVmFsPjgsNzA5IDwvRGlzcFZhbD4NCiAgICA8TGFzdFVwZFRpbWU+MjAyNS8wNS8wOCAxODo0Nzo0OD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A1MDAwMDAwMDAvMS8xLzI0Mi9LMTIwMkE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44LDcwOSwxNDUsMDAwPC9PcmlnaW5hbFZhbD4NCiAgICA8TGFzdE51bVZhbD44LDcwOTwvTGFzdE51bVZhbD4NCiAgICA8UmF3TGlua1ZhbD44LDcw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0" Error="">PD94bWwgdmVyc2lvbj0iMS4wIiBlbmNvZGluZz0idXRmLTgiPz4NCjxMaW5rSW5mb0V4Y2VsIHhtbG5zOnhzaT0iaHR0cDovL3d3dy53My5vcmcvMjAwMS9YTUxTY2hlbWEtaW5zdGFuY2UiIHhtbG5zOnhzZD0iaHR0cDovL3d3dy53My5vcmcvMjAwMS9YTUxTY2hlbWEiPg0KICA8TGlua0luZm9Db3JlPg0KICAgIDxMaW5rSWQ+NzUwPC9MaW5rSWQ+DQogICAgPEluZmxvd1ZhbD4zNyw5NTQ8L0luZmxvd1ZhbD4NCiAgICA8RGlzcFZhbD4zNyw5NTQgPC9EaXNwVmFsPg0KICAgIDxMYXN0VXBkVGltZT4yMDI1LzA1LzA4IDE4OjQ3OjQ4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csOTU0LDE3MCwwMDA8L09yaWdpbmFsVmFsPg0KICAgIDxMYXN0TnVtVmFsPjM3LDk1NDwvTGFzdE51bVZhbD4NCiAgICA8UmF3TGlua1ZhbD4zNyw5NTQ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1" Error="">PD94bWwgdmVyc2lvbj0iMS4wIiBlbmNvZGluZz0idXRmLTgiPz4NCjxMaW5rSW5mb0V4Y2VsIHhtbG5zOnhzaT0iaHR0cDovL3d3dy53My5vcmcvMjAwMS9YTUxTY2hlbWEtaW5zdGFuY2UiIHhtbG5zOnhzZD0iaHR0cDovL3d3dy53My5vcmcvMjAwMS9YTUxTY2hlbWEiPg0KICA8TGlua0luZm9Db3JlPg0KICAgIDxMaW5rSWQ+NzUxPC9MaW5rSWQ+DQogICAgPEluZmxvd1ZhbD4xLDA5NCwwNTc8L0luZmxvd1ZhbD4NCiAgICA8RGlzcFZhbD4xLDA5NCwwNTcgPC9EaXNwVmFsPg0KICAgIDxMYXN0VXBkVGltZT4yMDI1LzA1LzA4IDE4OjQ3OjQ4PC9MYXN0VXBkVGltZT4NCiAgICA8V29ya3NoZWV0Tk0+QlPjgJBJRlJT44CR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Ay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aMDAwIzwvSXRlbUlkPg0KICAgIDxEaXNwSXRlbUlkPksxMjAyWjAwMDA8L0Rpc3BJdGVtSWQ+DQogICAgPENvbElkPlIzMDEwMDAwMCM8L0NvbElkPg0KICAgIDxUZW1BeGlzVHlwPjEwMDAwMDwvVGVtQXhpc1R5cD4NCiAgICA8TWVudU5tPumAo+e1kOiyoeaUv+eKtuaFi+ioiOeul+abuDwvTWVudU5tPg0KICAgIDxJdGVtTm0+6Z2e5rWB5YuV6LKg5YK15ZCI6KiIPC9JdGVtTm0+DQogICAgPENvbE5tPuW9k+acn+mHkemhjTwvQ29sTm0+DQogICAgPE9yaWdpbmFsVmFsPjEsMDk0LDA1Nyw5NTgsMDAwPC9PcmlnaW5hbFZhbD4NCiAgICA8TGFzdE51bVZhbD4xLDA5NCwwNTc8L0xhc3ROdW1WYWw+DQogICAgPFJhd0xpbmtWYWw+MSwwOTQsMDU3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2" Error="">PD94bWwgdmVyc2lvbj0iMS4wIiBlbmNvZGluZz0idXRmLTgiPz4NCjxMaW5rSW5mb0V4Y2VsIHhtbG5zOnhzaT0iaHR0cDovL3d3dy53My5vcmcvMjAwMS9YTUxTY2hlbWEtaW5zdGFuY2UiIHhtbG5zOnhzZD0iaHR0cDovL3d3dy53My5vcmcvMjAwMS9YTUxTY2hlbWEiPg0KICA8TGlua0luZm9Db3JlPg0KICAgIDxMaW5rSWQ+NzUyPC9MaW5rSWQ+DQogICAgPEluZmxvd1ZhbD4yLDA3OSw2MzY8L0luZmxvd1ZhbD4NCiAgICA8RGlzcFZhbD4yLDA3OSw2MzYgPC9EaXNwVmFsPg0KICAgIDxMYXN0VXBkVGltZT4yMDI1LzA1LzA4IDE4OjQ3OjQ4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Dc5LDYzNiwwNDUsMDAwPC9PcmlnaW5hbFZhbD4NCiAgICA8TGFzdE51bVZhbD4yLDA3OSw2MzY8L0xhc3ROdW1WYWw+DQogICAgPFJhd0xpbmtWYWw+MiwwNzksNjM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3" Error="">PD94bWwgdmVyc2lvbj0iMS4wIiBlbmNvZGluZz0idXRmLTgiPz4NCjxMaW5rSW5mb0V4Y2VsIHhtbG5zOnhzaT0iaHR0cDovL3d3dy53My5vcmcvMjAwMS9YTUxTY2hlbWEtaW5zdGFuY2UiIHhtbG5zOnhzZD0iaHR0cDovL3d3dy53My5vcmcvMjAwMS9YTUxTY2hlbWEiPg0KICA8TGlua0luZm9Db3JlPg0KICAgIDxMaW5rSWQ+NzUzPC9MaW5rSWQ+DQogICAgPEluZmxvd1ZhbD4xNjAsMzM5PC9JbmZsb3dWYWw+DQogICAgPERpc3BWYWw+MTYwLDMzOSA8L0Rpc3BWYWw+DQogICAgPExhc3RVcGRUaW1lPjIwMjUvMDUvMDggMTg6NDc6NDg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4" Error="">PD94bWwgdmVyc2lvbj0iMS4wIiBlbmNvZGluZz0idXRmLTgiPz4NCjxMaW5rSW5mb0V4Y2VsIHhtbG5zOnhzaT0iaHR0cDovL3d3dy53My5vcmcvMjAwMS9YTUxTY2hlbWEtaW5zdGFuY2UiIHhtbG5zOnhzZD0iaHR0cDovL3d3dy53My5vcmcvMjAwMS9YTUxTY2hlbWEiPg0KICA8TGlua0luZm9Db3JlPg0KICAgIDxMaW5rSWQ+NzU0PC9MaW5rSWQ+DQogICAgPEluZmxvd1ZhbD45Niw3ODI8L0luZmxvd1ZhbD4NCiAgICA8RGlzcFZhbD45Niw3ODIgPC9EaXNwVmFsPg0KICAgIDxMYXN0VXBkVGltZT4yMDI1LzA1LzA4IDE4OjQ3OjQ4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5MDAwMDAwMz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zgyLDIyNCwwMDA8L09yaWdpbmFsVmFsPg0KICAgIDxMYXN0TnVtVmFsPjk2LDc4MjwvTGFzdE51bVZhbD4NCiAgICA8UmF3TGlua1ZhbD45Niw3ODI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5" Error="">PD94bWwgdmVyc2lvbj0iMS4wIiBlbmNvZGluZz0idXRmLTgiPz4NCjxMaW5rSW5mb0V4Y2VsIHhtbG5zOnhzaT0iaHR0cDovL3d3dy53My5vcmcvMjAwMS9YTUxTY2hlbWEtaW5zdGFuY2UiIHhtbG5zOnhzZD0iaHR0cDovL3d3dy53My5vcmcvMjAwMS9YTUxTY2hlbWEiPg0KICA8TGlua0luZm9Db3JlPg0KICAgIDxMaW5rSWQ+NzU1PC9MaW5rSWQ+DQogICAgPEluZmxvd1ZhbD4tNDUsNzAxPC9JbmZsb3dWYWw+DQogICAgPERpc3BWYWw+4payIDQ1LDcwMSA8L0Rpc3BWYWw+DQogICAgPExhc3RVcGRUaW1lPjIwMjUvMDUvMDggMTg6NDc6NDg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N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NDUsNzAxLDYwNywwMDA8L09yaWdpbmFsVmFsPg0KICAgIDxMYXN0TnVtVmFsPi00NSw3MDE8L0xhc3ROdW1WYWw+DQogICAgPFJhd0xpbmtWYWw+LTQ1LDcwM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6" Error="">PD94bWwgdmVyc2lvbj0iMS4wIiBlbmNvZGluZz0idXRmLTgiPz4NCjxMaW5rSW5mb0V4Y2VsIHhtbG5zOnhzaT0iaHR0cDovL3d3dy53My5vcmcvMjAwMS9YTUxTY2hlbWEtaW5zdGFuY2UiIHhtbG5zOnhzZD0iaHR0cDovL3d3dy53My5vcmcvMjAwMS9YTUxTY2hlbWEiPg0KICA8TGlua0luZm9Db3JlPg0KICAgIDxMaW5rSWQ+NzU2PC9MaW5rSWQ+DQogICAgPEluZmxvd1ZhbD4xOTAsMDk2PC9JbmZsb3dWYWw+DQogICAgPERpc3BWYWw+MTkwLDA5NiA8L0Rpc3BWYWw+DQogICAgPExhc3RVcGRUaW1lPjIwMjUvMDUvMDggMTg6NDc6NDg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OTAsMDk2LDkxMywwMDA8L09yaWdpbmFsVmFsPg0KICAgIDxMYXN0TnVtVmFsPjE5MCwwOTY8L0xhc3ROdW1WYWw+DQogICAgPFJhd0xpbmtWYWw+MTkwLDA5Nj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7" Error="">PD94bWwgdmVyc2lvbj0iMS4wIiBlbmNvZGluZz0idXRmLTgiPz4NCjxMaW5rSW5mb0V4Y2VsIHhtbG5zOnhzaT0iaHR0cDovL3d3dy53My5vcmcvMjAwMS9YTUxTY2hlbWEtaW5zdGFuY2UiIHhtbG5zOnhzZD0iaHR0cDovL3d3dy53My5vcmcvMjAwMS9YTUxTY2hlbWEiPg0KICA8TGlua0luZm9Db3JlPg0KICAgIDxMaW5rSWQ+NzU3PC9MaW5rSWQ+DQogICAgPEluZmxvd1ZhbD41NjcsNDM5PC9JbmZsb3dWYWw+DQogICAgPERpc3BWYWw+NTY3LDQzOSA8L0Rpc3BWYWw+DQogICAgPExhc3RVcGRUaW1lPjIwMjUvMDUvMDggMTg6NDc6NDg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kwMDAwMDAzO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41NjcsNDM5LDY1MiwwMDA8L09yaWdpbmFsVmFsPg0KICAgIDxMYXN0TnVtVmFsPjU2Nyw0Mzk8L0xhc3ROdW1WYWw+DQogICAgPFJhd0xpbmtWYWw+NTY3LDQzOTwvUmF3TGlua1ZhbD4NCiAgICA8Vmlld1VuaXRUeXA+NzwvVmlld1VuaXRUeXA+DQogICAgPERlY2ltYWxQb2ludD4wPC9EZWNpbWFsUG9pbnQ+DQogICAgPFJvdW5kVHlwPjI8L1JvdW5kVHlwPg0KICAgIDxOdW1UZXh0VHlwPjE8L051bVRleHRUeXA+DQogICAgPENsYXNzVHlwPjM8L0NsYXNzVHlwPg0KICAgIDxEVG90YWxZTURITVM+MjAyNS8wNS8wNyAxNjo0MjoxN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58" Error="">PD94bWwgdmVyc2lvbj0iMS4wIiBlbmNvZGluZz0idXRmLTgiPz4NCjxMaW5rSW5mb0V4Y2VsIHhtbG5zOnhzaT0iaHR0cDovL3d3dy53My5vcmcvMjAwMS9YTUxTY2hlbWEtaW5zdGFuY2UiIHhtbG5zOnhzZD0iaHR0cDovL3d3dy53My5vcmcvMjAwMS9YTUxTY2hlbWEiPg0KICA8TGlua0luZm9Db3JlPg0KICAgIDxMaW5rSWQ+NzU4PC9MaW5rSWQ+DQogICAgPEluZmxvd1ZhbD45NjgsOTU2PC9JbmZsb3dWYWw+DQogICAgPERpc3BWYWw+OTY4LDk1NiA8L0Rpc3BWYWw+DQogICAgPExhc3RVcGRUaW1lPjIwMjUvMDUvMDggMTg6NDc6NDg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wNTAwMDAwMDAwLzEvMS8yNDIvSzEyMjEwMFowI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Y4LDk1Niw4MDMsMDAwPC9PcmlnaW5hbFZhbD4NCiAgICA8TGFzdE51bVZhbD45NjgsOTU2PC9MYXN0TnVtVmFsPg0KICAgIDxSYXdMaW5rVmFsPjk2OCw5NTY8L1Jhd0xpbmtWYWw+DQogICAgPFZpZXdVbml0VHlwPjc8L1ZpZXdVbml0VHlwPg0KICAgIDxEZWNpbWFsUG9pbnQ+MDwvRGVjaW1hbFBvaW50Pg0KICAgIDxSb3VuZFR5cD4yPC9Sb3VuZFR5cD4NCiAgICA8TnVtVGV4dFR5cD4xPC9OdW1UZXh0VHlwPg0KICAgIDxDbGFzc1R5cD4zPC9DbGFzc1R5cD4NCiAgICA8RFRvdGFsWU1ESE1TPjIwMjUvMDUvMDcgMTY6NDI6MTU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59" Error="">PD94bWwgdmVyc2lvbj0iMS4wIiBlbmNvZGluZz0idXRmLTgiPz4NCjxMaW5rSW5mb0V4Y2VsIHhtbG5zOnhzaT0iaHR0cDovL3d3dy53My5vcmcvMjAwMS9YTUxTY2hlbWEtaW5zdGFuY2UiIHhtbG5zOnhzZD0iaHR0cDovL3d3dy53My5vcmcvMjAwMS9YTUxTY2hlbWEiPg0KICA8TGlua0luZm9Db3JlPg0KICAgIDxMaW5rSWQ+NzU5PC9MaW5rSWQ+DQogICAgPEluZmxvd1ZhbD4zOCw2NTk8L0luZmxvd1ZhbD4NCiAgICA8RGlzcFZhbD4zOCw2NTkgPC9EaXNwVmFsPg0KICAgIDxMYXN0VXBkVGltZT4yMDI1LzA1LzA4IDE4OjQ3OjQ4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y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Y1OSw1NzksMDAwPC9PcmlnaW5hbFZhbD4NCiAgICA8TGFzdE51bVZhbD4zOCw2NTk8L0xhc3ROdW1WYWw+DQogICAgPFJhd0xpbmtWYWw+MzgsNjU5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0" Error="">PD94bWwgdmVyc2lvbj0iMS4wIiBlbmNvZGluZz0idXRmLTgiPz4NCjxMaW5rSW5mb0V4Y2VsIHhtbG5zOnhzaT0iaHR0cDovL3d3dy53My5vcmcvMjAwMS9YTUxTY2hlbWEtaW5zdGFuY2UiIHhtbG5zOnhzZD0iaHR0cDovL3d3dy53My5vcmcvMjAwMS9YTUxTY2hlbWEiPg0KICA8TGlua0luZm9Db3JlPg0KICAgIDxMaW5rSWQ+NzYwPC9MaW5rSWQ+DQogICAgPEluZmxvd1ZhbD4xLDAwNyw2MTY8L0luZmxvd1ZhbD4NCiAgICA8RGlzcFZhbD4xLDAwNyw2MTYgPC9EaXNwVmFsPg0KICAgIDxMYXN0VXBkVGltZT4yMDI1LzA1LzA4IDE4OjQ3OjQ4PC9MYXN0VXBkVGltZT4NCiAgICA8V29ya3NoZWV0Tk0+QlP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jIz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MwMDAwIzwvSXRlbUlkPg0KICAgIDxEaXNwSXRlbUlkPksxMjIzMDAwMDA8L0Rpc3BJdGVtSWQ+DQogICAgPENvbElkPlIzMDEwMDAwMCM8L0NvbElkPg0KICAgIDxUZW1BeGlzVHlwPjEwMDAwMDwvVGVtQXhpc1R5cD4NCiAgICA8TWVudU5tPumAo+e1kOiyoeaUv+eKtuaFi+ioiOeul+abuDwvTWVudU5tPg0KICAgIDxJdGVtTm0+6LOH5pys5ZCI6KiIPC9JdGVtTm0+DQogICAgPENvbE5tPuW9k+acn+mHkemhjTwvQ29sTm0+DQogICAgPE9yaWdpbmFsVmFsPjEsMDA3LDYxNiwzODIsMDAwPC9PcmlnaW5hbFZhbD4NCiAgICA8TGFzdE51bVZhbD4xLDAwNyw2MTY8L0xhc3ROdW1WYWw+DQogICAgPFJhd0xpbmtWYWw+MSwwMDcsNjE2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1" Error="">PD94bWwgdmVyc2lvbj0iMS4wIiBlbmNvZGluZz0idXRmLTgiPz4NCjxMaW5rSW5mb0V4Y2VsIHhtbG5zOnhzaT0iaHR0cDovL3d3dy53My5vcmcvMjAwMS9YTUxTY2hlbWEtaW5zdGFuY2UiIHhtbG5zOnhzZD0iaHR0cDovL3d3dy53My5vcmcvMjAwMS9YTUxTY2hlbWEiPg0KICA8TGlua0luZm9Db3JlPg0KICAgIDxMaW5rSWQ+NzYxPC9MaW5rSWQ+DQogICAgPEluZmxvd1ZhbD4zLDA4NywyNTI8L0luZmxvd1ZhbD4NCiAgICA8RGlzcFZhbD4zLDA4NywyNTIgPC9EaXNwVmFsPg0KICAgIDxMYXN0VXBkVGltZT4yMDI1LzA1LzA4IDE4OjQ3OjQ4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DUwMDAwMDAwMC8xLzEvMjQyL0sxMlo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g3LDI1Miw0MjcsMDAwPC9PcmlnaW5hbFZhbD4NCiAgICA8TGFzdE51bVZhbD4zLDA4NywyNTI8L0xhc3ROdW1WYWw+DQogICAgPFJhd0xpbmtWYWw+MywwODcsMjUyPC9SYXdMaW5rVmFsPg0KICAgIDxWaWV3VW5pdFR5cD43PC9WaWV3VW5pdFR5cD4NCiAgICA8RGVjaW1hbFBvaW50PjA8L0RlY2ltYWxQb2ludD4NCiAgICA8Um91bmRUeXA+MjwvUm91bmRUeXA+DQogICAgPE51bVRleHRUeXA+MTwvTnVtVGV4dFR5cD4NCiAgICA8Q2xhc3NUeXA+MzwvQ2xhc3NUeXA+DQogICAgPERUb3RhbFlNREhNUz4yMDI1LzA1LzA3IDE2OjQyOjE1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2" Error="">PD94bWwgdmVyc2lvbj0iMS4wIiBlbmNvZGluZz0idXRmLTgiPz4NCjxMaW5rSW5mb0V4Y2VsIHhtbG5zOnhzaT0iaHR0cDovL3d3dy53My5vcmcvMjAwMS9YTUxTY2hlbWEtaW5zdGFuY2UiIHhtbG5zOnhzZD0iaHR0cDovL3d3dy53My5vcmcvMjAwMS9YTUxTY2hlbWEiPg0KICA8TGlua0luZm9Db3JlPg0KICAgIDxMaW5rSWQ+NzYyPC9MaW5rSWQ+DQogICAgPEluZmxvd1ZhbD4xMTQsMTk5PC9JbmZsb3dWYWw+DQogICAgPERpc3BWYWw+MTE0LDE5OSA8L0Rpc3BWYWw+DQogICAgPExhc3RVcGRUaW1lPjIwMjUvMDUvMDggMTg6NDc6NDg8L0xhc3RVcGRUaW1lPg0KICAgIDxXb3Jrc2hlZXROTT5DRuOAkElGUlPjgJEgPC9Xb3Jrc2hlZXROTT4NCiAgICA8TGlua0NlbGxBZGRyZXNzQTE+UTY8L0xpbmtDZWxsQWRkcmVzc0ExPg0KICAgIDxMaW5rQ2VsbEFkZHJlc3NSMUMxPlI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E0LDE5OSw0NjUsMDAwPC9PcmlnaW5hbFZhbD4NCiAgICA8TGFzdE51bVZhbD4xMTQsMTk5PC9MYXN0TnVtVmFsPg0KICAgIDxSYXdMaW5rVmFsPjExNCwxOTk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3" Error="">PD94bWwgdmVyc2lvbj0iMS4wIiBlbmNvZGluZz0idXRmLTgiPz4NCjxMaW5rSW5mb0V4Y2VsIHhtbG5zOnhzaT0iaHR0cDovL3d3dy53My5vcmcvMjAwMS9YTUxTY2hlbWEtaW5zdGFuY2UiIHhtbG5zOnhzZD0iaHR0cDovL3d3dy53My5vcmcvMjAwMS9YTUxTY2hlbWEiPg0KICA8TGlua0luZm9Db3JlPg0KICAgIDxMaW5rSWQ+NzYzPC9MaW5rSWQ+DQogICAgPEluZmxvd1ZhbD40NCwxMzM8L0luZmxvd1ZhbD4NCiAgICA8RGlzcFZhbD40NCwxMzMgPC9EaXNwVmFsPg0KICAgIDxMYXN0VXBkVGltZT4yMDI1LzA1LzA4IDE4OjQ3OjQ4PC9MYXN0VXBkVGltZT4NCiAgICA8V29ya3NoZWV0Tk0+Q0bjgJBJRlJT44CRID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Q0LDEzMywyODgsMDAwPC9PcmlnaW5hbFZhbD4NCiAgICA8TGFzdE51bVZhbD40NCwxMzM8L0xhc3ROdW1WYWw+DQogICAgPFJhd0xpbmtWYWw+NDQsMTMz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4" Error="">PD94bWwgdmVyc2lvbj0iMS4wIiBlbmNvZGluZz0idXRmLTgiPz4NCjxMaW5rSW5mb0V4Y2VsIHhtbG5zOnhzaT0iaHR0cDovL3d3dy53My5vcmcvMjAwMS9YTUxTY2hlbWEtaW5zdGFuY2UiIHhtbG5zOnhzZD0iaHR0cDovL3d3dy53My5vcmcvMjAwMS9YTUxTY2hlbWEiPg0KICA8TGlua0luZm9Db3JlPg0KICAgIDxMaW5rSWQ+NzY0PC9MaW5rSWQ+DQogICAgPEluZmxvd1ZhbD45MTg8L0luZmxvd1ZhbD4NCiAgICA8RGlzcFZhbD45MTggPC9EaXNwVmFsPg0KICAgIDxMYXN0VXBkVGltZT4yMDI1LzA1LzA4IDE4OjQ3OjQ4PC9MYXN0VXBkVGltZT4NCiAgICA8V29ya3NoZWV0Tk0+Q0bjgJBJRlJT44CRIDwvV29ya3NoZWV0Tk0+DQogICAgPExpbmtDZWxsQWRkcmVzc0ExPlE4PC9MaW5rQ2VsbEFkZHJlc3NBMT4NCiAgICA8TGlua0NlbGxBZGRyZXNzUjFDMT5S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4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kxOCwyODcsMDAwPC9PcmlnaW5hbFZhbD4NCiAgICA8TGFzdE51bVZhbD45MTg8L0xhc3ROdW1WYWw+DQogICAgPFJhd0xpbmtWYWw+OTE4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5" Error="">PD94bWwgdmVyc2lvbj0iMS4wIiBlbmNvZGluZz0idXRmLTgiPz4NCjxMaW5rSW5mb0V4Y2VsIHhtbG5zOnhzaT0iaHR0cDovL3d3dy53My5vcmcvMjAwMS9YTUxTY2hlbWEtaW5zdGFuY2UiIHhtbG5zOnhzZD0iaHR0cDovL3d3dy53My5vcmcvMjAwMS9YTUxTY2hlbWEiPg0KICA8TGlua0luZm9Db3JlPg0KICAgIDxMaW5rSWQ+NzY1PC9MaW5rSWQ+DQogICAgPEluZmxvd1ZhbD4zLDUyMjwvSW5mbG93VmFsPg0KICAgIDxEaXNwVmFsPjMsNTIyIDwvRGlzcFZhbD4NCiAgICA8TGFzdFVwZFRpbWU+MjAyNS8wNS8wOCAxODo0Nzo0ODwvTGFzdFVwZFRpbWU+DQogICAgPFdvcmtzaGVldE5NPkNG44CQSUZSU+OAkSA8L1dvcmtzaGVldE5NPg0KICAgIDxMaW5rQ2VsbEFkZHJlc3NBMT5ROTwvTGlua0NlbGxBZGRyZXNzQTE+DQogICAgPExpbmtDZWxsQWRkcmVzc1IxQzE+Uj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DwvSXRlbUlkPg0KICAgIDxEaXNwSXRlbUlkPks2MTAxMDQwMDwvRGlzcEl0ZW1JZD4NCiAgICA8Q29sSWQ+UjMwMTAwMDAwIzwvQ29sSWQ+DQogICAgPFRlbUF4aXNUeXA+MTAwMDAwPC9UZW1BeGlzVHlwPg0KICAgIDxNZW51Tm0+6YCj57WQQ0boqIjnrpfmm7g8L01lbnVObT4NCiAgICA8SXRlbU5tPumHkeiejeWPjuebiuWPiuOBs+mHkeiejeiyu+eUqDwvSXRlbU5tPg0KICAgIDxDb2xObT7lvZPmnJ/ph5HpoY08L0NvbE5tPg0KICAgIDxPcmlnaW5hbFZhbD4zLDUyMiw5NjYsMDAwPC9PcmlnaW5hbFZhbD4NCiAgICA8TGFzdE51bVZhbD4zLDUyMjwvTGFzdE51bVZhbD4NCiAgICA8UmF3TGlua1ZhbD4zLDUyMj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6" Error="">PD94bWwgdmVyc2lvbj0iMS4wIiBlbmNvZGluZz0idXRmLTgiPz4NCjxMaW5rSW5mb0V4Y2VsIHhtbG5zOnhzaT0iaHR0cDovL3d3dy53My5vcmcvMjAwMS9YTUxTY2hlbWEtaW5zdGFuY2UiIHhtbG5zOnhzZD0iaHR0cDovL3d3dy53My5vcmcvMjAwMS9YTUxTY2hlbWEiPg0KICA8TGlua0luZm9Db3JlPg0KICAgIDxMaW5rSWQ+NzY2PC9MaW5rSWQ+DQogICAgPEluZmxvd1ZhbD4tNDksNjI3PC9JbmZsb3dWYWw+DQogICAgPERpc3BWYWw+4payIDQ5LDYyNyA8L0Rpc3BWYWw+DQogICAgPExhc3RVcGRUaW1lPjIwMjUvMDUvMDggMTg6NDc6NDg8L0xhc3RVcGRUaW1lPg0KICAgIDxXb3Jrc2hlZXROTT5DRuOAkElGUlPjgJEgPC9Xb3Jrc2hlZXROTT4NCiAgICA8TGlua0NlbGxBZGRyZXNzQTE+UTEwPC9MaW5rQ2VsbEFkZHJlc3NBMT4NCiAgICA8TGlua0NlbGxBZGRyZXNzUjFDMT5SMT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U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00OSw2MjcsODg1LDAwMDwvT3JpZ2luYWxWYWw+DQogICAgPExhc3ROdW1WYWw+LTQ5LDYyNzwvTGFzdE51bVZhbD4NCiAgICA8UmF3TGlua1ZhbD4tNDksNjI3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7" Error="">PD94bWwgdmVyc2lvbj0iMS4wIiBlbmNvZGluZz0idXRmLTgiPz4NCjxMaW5rSW5mb0V4Y2VsIHhtbG5zOnhzaT0iaHR0cDovL3d3dy53My5vcmcvMjAwMS9YTUxTY2hlbWEtaW5zdGFuY2UiIHhtbG5zOnhzZD0iaHR0cDovL3d3dy53My5vcmcvMjAwMS9YTUxTY2hlbWEiPg0KICA8TGlua0luZm9Db3JlPg0KICAgIDxMaW5rSWQ+NzY3PC9MaW5rSWQ+DQogICAgPEluZmxvd1ZhbD41MzE8L0luZmxvd1ZhbD4NCiAgICA8RGlzcFZhbD41MzEgPC9EaXNwVmFsPg0KICAgIDxMYXN0VXBkVGltZT4yMDI1LzA1LzA4IDE4OjQ3OjQ4PC9MYXN0VXBkVGltZT4NCiAgICA8V29ya3NoZWV0Tk0+Q0bjgJBJRlJT44CRIDwvV29ya3NoZWV0Tk0+DQogICAgPExpbmtDZWxsQWRkcmVzc0ExPlExMTwvTGlua0NlbGxBZGRyZXNzQTE+DQogICAgPExpbmtDZWxsQWRkcmVzc1IxQzE+UjE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41MzEsMDgwLDAwMDwvT3JpZ2luYWxWYWw+DQogICAgPExhc3ROdW1WYWw+NTMxPC9MYXN0TnVtVmFsPg0KICAgIDxSYXdMaW5rVmFsPjUz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8" Error="">PD94bWwgdmVyc2lvbj0iMS4wIiBlbmNvZGluZz0idXRmLTgiPz4NCjxMaW5rSW5mb0V4Y2VsIHhtbG5zOnhzaT0iaHR0cDovL3d3dy53My5vcmcvMjAwMS9YTUxTY2hlbWEtaW5zdGFuY2UiIHhtbG5zOnhzZD0iaHR0cDovL3d3dy53My5vcmcvMjAwMS9YTUxTY2hlbWEiPg0KICA8TGlua0luZm9Db3JlPg0KICAgIDxMaW5rSWQ+NzY4PC9MaW5rSWQ+DQogICAgPEluZmxvd1ZhbD4yMSwxMDE8L0luZmxvd1ZhbD4NCiAgICA8RGlzcFZhbD4yMSwxMDEgPC9EaXNwVmFsPg0KICAgIDxMYXN0VXBkVGltZT4yMDI1LzA1LzA4IDE4OjQ3OjQ4PC9MYXN0VXBkVGltZT4NCiAgICA8V29ya3NoZWV0Tk0+Q0bjgJBJRlJT44CRIDwvV29ya3NoZWV0Tk0+DQogICAgPExpbmtDZWxsQWRkcmVzc0ExPlExMjwvTGlua0NlbGxBZGRyZXNzQTE+DQogICAgPExpbmtDZWxsQWRkcmVzc1IxQzE+UjE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jEsMTAxLDQyOCwwMDA8L09yaWdpbmFsVmFsPg0KICAgIDxMYXN0TnVtVmFsPjIxLDEwMTwvTGFzdE51bVZhbD4NCiAgICA8UmF3TGlua1ZhbD4yMSwxMDE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9" Error="">PD94bWwgdmVyc2lvbj0iMS4wIiBlbmNvZGluZz0idXRmLTgiPz4NCjxMaW5rSW5mb0V4Y2VsIHhtbG5zOnhzaT0iaHR0cDovL3d3dy53My5vcmcvMjAwMS9YTUxTY2hlbWEtaW5zdGFuY2UiIHhtbG5zOnhzZD0iaHR0cDovL3d3dy53My5vcmcvMjAwMS9YTUxTY2hlbWEiPg0KICA8TGlua0luZm9Db3JlPg0KICAgIDxMaW5rSWQ+NzY5PC9MaW5rSWQ+DQogICAgPEluZmxvd1ZhbD4tNTUsNzkyPC9JbmZsb3dWYWw+DQogICAgPERpc3BWYWw+4payIDU1LDc5MiA8L0Rpc3BWYWw+DQogICAgPExhc3RVcGRUaW1lPjIwMjUvMDUvMDggMTg6NDc6NDg8L0xhc3RVcGRUaW1lPg0KICAgIDxXb3Jrc2hlZXROTT5DRuOAkElGUlPjgJEg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D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01NSw3OTIsNjMxLDAwMDwvT3JpZ2luYWxWYWw+DQogICAgPExhc3ROdW1WYWw+LTU1LDc5MjwvTGFzdE51bVZhbD4NCiAgICA8UmF3TGlua1ZhbD4tNTUsNzky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0" Error="">PD94bWwgdmVyc2lvbj0iMS4wIiBlbmNvZGluZz0idXRmLTgiPz4NCjxMaW5rSW5mb0V4Y2VsIHhtbG5zOnhzaT0iaHR0cDovL3d3dy53My5vcmcvMjAwMS9YTUxTY2hlbWEtaW5zdGFuY2UiIHhtbG5zOnhzZD0iaHR0cDovL3d3dy53My5vcmcvMjAwMS9YTUxTY2hlbWEiPg0KICA8TGlua0luZm9Db3JlPg0KICAgIDxMaW5rSWQ+NzcwPC9MaW5rSWQ+DQogICAgPEluZmxvd1ZhbD4xMSw5Nzc8L0luZmxvd1ZhbD4NCiAgICA8RGlzcFZhbD4xMSw5NzcgPC9EaXNwVmFsPg0KICAgIDxMYXN0VXBkVGltZT4yMDI1LzA1LzA4IDE4OjQ3OjQ4PC9MYXN0VXBkVGltZT4NCiAgICA8V29ya3NoZWV0Tk0+Q0bjgJBJRlJT44CRID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g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xMSw5NzcsOTk4LDAwMDwvT3JpZ2luYWxWYWw+DQogICAgPExhc3ROdW1WYWw+MTEsOTc3PC9MYXN0TnVtVmFsPg0KICAgIDxSYXdMaW5rVmFsPjExLDk3Nz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1" Error="">PD94bWwgdmVyc2lvbj0iMS4wIiBlbmNvZGluZz0idXRmLTgiPz4NCjxMaW5rSW5mb0V4Y2VsIHhtbG5zOnhzaT0iaHR0cDovL3d3dy53My5vcmcvMjAwMS9YTUxTY2hlbWEtaW5zdGFuY2UiIHhtbG5zOnhzZD0iaHR0cDovL3d3dy53My5vcmcvMjAwMS9YTUxTY2hlbWEiPg0KICA8TGlua0luZm9Db3JlPg0KICAgIDxMaW5rSWQ+NzcxPC9MaW5rSWQ+DQogICAgPEluZmxvd1ZhbD4tNjUsMjk2PC9JbmZsb3dWYWw+DQogICAgPERpc3BWYWw+4payIDY1LDI5NiA8L0Rpc3BWYWw+DQogICAgPExhc3RVcGRUaW1lPjIwMjUvMDUvMDggMTg6NDc6NDg8L0xhc3RVcGRUaW1lPg0KICAgIDxXb3Jrc2hlZXROTT5DRuOAkElGUlPjgJEg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A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DwvSXRlbUlkPg0KICAgIDxEaXNwSXRlbUlkPks2MTAxMTAwMDwvRGlzcEl0ZW1JZD4NCiAgICA8Q29sSWQ+UjMwMTAwMDAwIzwvQ29sSWQ+DQogICAgPFRlbUF4aXNUeXA+MTAwMDAwPC9UZW1BeGlzVHlwPg0KICAgIDxNZW51Tm0+6YCj57WQQ0boqIjnrpfmm7g8L01lbnVObT4NCiAgICA8SXRlbU5tPuWWtualreWCteWLmeWPiuOBs+OBneOBruS7luOBruWCteWLmeOBruWil+a4myjilrPjga/muJvlsJEpPC9JdGVtTm0+DQogICAgPENvbE5tPuW9k+acn+mHkemhjTwvQ29sTm0+DQogICAgPE9yaWdpbmFsVmFsPi02NSwyOTYsNDEwLDAwMDwvT3JpZ2luYWxWYWw+DQogICAgPExhc3ROdW1WYWw+LTY1LDI5NjwvTGFzdE51bVZhbD4NCiAgICA8UmF3TGlua1ZhbD4tNjUsMjk2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2" Error="">PD94bWwgdmVyc2lvbj0iMS4wIiBlbmNvZGluZz0idXRmLTgiPz4NCjxMaW5rSW5mb0V4Y2VsIHhtbG5zOnhzaT0iaHR0cDovL3d3dy53My5vcmcvMjAwMS9YTUxTY2hlbWEtaW5zdGFuY2UiIHhtbG5zOnhzZD0iaHR0cDovL3d3dy53My5vcmcvMjAwMS9YTUxTY2hlbWEiPg0KICA8TGlua0luZm9Db3JlPg0KICAgIDxMaW5rSWQ+NzcyPC9MaW5rSWQ+DQogICAgPEluZmxvd1ZhbD4tMzYsNjE1PC9JbmZsb3dWYWw+DQogICAgPERpc3BWYWw+4payIDM2LDYxNSA8L0Rpc3BWYWw+DQogICAgPExhc3RVcGRUaW1lPjIwMjUvMDUvMDggMTg6NDc6NDg8L0xhc3RVcGRUaW1lPg0KICAgIDxXb3Jrc2hlZXROTT5DRuOAkElGUlPjgJEg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tMzYsNjE1LDM4NSwwMDA8L09yaWdpbmFsVmFsPg0KICAgIDxMYXN0TnVtVmFsPi0zNiw2MTU8L0xhc3ROdW1WYWw+DQogICAgPFJhd0xpbmtWYWw+LTM2LDYxN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3" Error="">PD94bWwgdmVyc2lvbj0iMS4wIiBlbmNvZGluZz0idXRmLTgiPz4NCjxMaW5rSW5mb0V4Y2VsIHhtbG5zOnhzaT0iaHR0cDovL3d3dy53My5vcmcvMjAwMS9YTUxTY2hlbWEtaW5zdGFuY2UiIHhtbG5zOnhzZD0iaHR0cDovL3d3dy53My5vcmcvMjAwMS9YTUxTY2hlbWEiPg0KICA8TGlua0luZm9Db3JlPg0KICAgIDxMaW5rSWQ+NzczPC9MaW5rSWQ+DQogICAgPEluZmxvd1ZhbD4tMjEyPC9JbmZsb3dWYWw+DQogICAgPERpc3BWYWw+4payIDIxMiA8L0Rpc3BWYWw+DQogICAgPExhc3RVcGRUaW1lPjIwMjUvMDUvMDggMTg6NDc6NDg8L0xhc3RVcGRUaW1lPg0KICAgIDxXb3Jrc2hlZXROTT5DRuOAkElGUlPjgJEg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yMTIsOTk0LDAwMDwvT3JpZ2luYWxWYWw+DQogICAgPExhc3ROdW1WYWw+LTIxMjwvTGFzdE51bVZhbD4NCiAgICA8UmF3TGlua1ZhbD4tMjEy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4" Error="">PD94bWwgdmVyc2lvbj0iMS4wIiBlbmNvZGluZz0idXRmLTgiPz4NCjxMaW5rSW5mb0V4Y2VsIHhtbG5zOnhzaT0iaHR0cDovL3d3dy53My5vcmcvMjAwMS9YTUxTY2hlbWEtaW5zdGFuY2UiIHhtbG5zOnhzZD0iaHR0cDovL3d3dy53My5vcmcvMjAwMS9YTUxTY2hlbWEiPg0KICA8TGlua0luZm9Db3JlPg0KICAgIDxMaW5rSWQ+Nzc0PC9MaW5rSWQ+DQogICAgPEluZmxvd1ZhbD4tMTYsODMxPC9JbmZsb3dWYWw+DQogICAgPERpc3BWYWw+4payIDE2LDgzMSA8L0Rpc3BWYWw+DQogICAgPExhc3RVcGRUaW1lPjIwMjUvMDUvMDggMTg6NDc6NDg8L0xhc3RVcGRUaW1lPg0KICAgIDxXb3Jrc2hlZXROTT5DRuOAkElGUlPjgJEg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TAxQT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E2LDgzMSwxNjYsMDAwPC9PcmlnaW5hbFZhbD4NCiAgICA8TGFzdE51bVZhbD4tMTYsODMxPC9MYXN0TnVtVmFsPg0KICAgIDxSYXdMaW5rVmFsPi0xNiw4MzE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5" Error="">PD94bWwgdmVyc2lvbj0iMS4wIiBlbmNvZGluZz0idXRmLTgiPz4NCjxMaW5rSW5mb0V4Y2VsIHhtbG5zOnhzaT0iaHR0cDovL3d3dy53My5vcmcvMjAwMS9YTUxTY2hlbWEtaW5zdGFuY2UiIHhtbG5zOnhzZD0iaHR0cDovL3d3dy53My5vcmcvMjAwMS9YTUxTY2hlbWEiPg0KICA8TGlua0luZm9Db3JlPg0KICAgIDxMaW5rSWQ+Nzc1PC9MaW5rSWQ+DQogICAgPEluZmxvd1ZhbD4tMjcsOTkxPC9JbmZsb3dWYWw+DQogICAgPERpc3BWYWw+4payIDI3LDk5MSA8L0Rpc3BWYWw+DQogICAgPExhc3RVcGRUaW1lPjIwMjUvMDUvMDggMTg6NDc6NDg8L0xhc3RVcGRUaW1lPg0KICAgIDxXb3Jrc2hlZXROTT5DRuOAkElGUlPjgJEgPC9Xb3Jrc2hlZXROTT4NCiAgICA8TGlua0NlbGxBZGRyZXNzQTE+UTE5PC9MaW5rQ2VsbEFkZHJlc3NBMT4NCiAgICA8TGlua0NlbGxBZGRyZXNzUjFDMT5SMT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TAxWj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LTI3LDk5MSw5NTksMDAwPC9PcmlnaW5hbFZhbD4NCiAgICA8TGFzdE51bVZhbD4tMjcsOTkxPC9MYXN0TnVtVmFsPg0KICAgIDxSYXdMaW5rVmFsPi0yNyw5OTE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6" Error="">PD94bWwgdmVyc2lvbj0iMS4wIiBlbmNvZGluZz0idXRmLTgiPz4NCjxMaW5rSW5mb0V4Y2VsIHhtbG5zOnhzaT0iaHR0cDovL3d3dy53My5vcmcvMjAwMS9YTUxTY2hlbWEtaW5zdGFuY2UiIHhtbG5zOnhzZD0iaHR0cDovL3d3dy53My5vcmcvMjAwMS9YTUxTY2hlbWEiPg0KICA8TGlua0luZm9Db3JlPg0KICAgIDxMaW5rSWQ+Nzc2PC9MaW5rSWQ+DQogICAgPEluZmxvd1ZhbD4xMyw1MzA8L0luZmxvd1ZhbD4NCiAgICA8RGlzcFZhbD4xMyw1MzAgPC9EaXNwVmFsPg0KICAgIDxMYXN0VXBkVGltZT4yMDI1LzA1LzA4IDE4OjQ3OjQ4PC9MYXN0VXBkVGltZT4NCiAgICA8V29ya3NoZWV0Tk0+Q0bjgJBJRlJT44CRIDwvV29ya3NoZWV0Tk0+DQogICAgPExpbmtDZWxsQWRkcmVzc0ExPlEyMDwvTGlua0NlbGxBZGRyZXNzQTE+DQogICAgPExpbmtDZWxsQWRkcmVzc1IxQzE+UjI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z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MsNTMwLDY5NCwwMDA8L09yaWdpbmFsVmFsPg0KICAgIDxMYXN0TnVtVmFsPjEzLDUzMDwvTGFzdE51bVZhbD4NCiAgICA8UmF3TGlua1ZhbD4xMyw1MzA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7" Error="">PD94bWwgdmVyc2lvbj0iMS4wIiBlbmNvZGluZz0idXRmLTgiPz4NCjxMaW5rSW5mb0V4Y2VsIHhtbG5zOnhzaT0iaHR0cDovL3d3dy53My5vcmcvMjAwMS9YTUxTY2hlbWEtaW5zdGFuY2UiIHhtbG5zOnhzZD0iaHR0cDovL3d3dy53My5vcmcvMjAwMS9YTUxTY2hlbWEiPg0KICA8TGlua0luZm9Db3JlPg0KICAgIDxMaW5rSWQ+Nzc3PC9MaW5rSWQ+DQogICAgPEluZmxvd1ZhbD4zNSw5NzQ8L0luZmxvd1ZhbD4NCiAgICA8RGlzcFZhbD4zNSw5NzQgPC9EaXNwVmFsPg0KICAgIDxMYXN0VXBkVGltZT4yMDI1LzA1LzA4IDE4OjQ3OjQ4PC9MYXN0VXBkVGltZT4NCiAgICA8V29ya3NoZWV0Tk0+Q0bjgJBJRlJT44CRID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0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UsOTc0LDY2NCwwMDA8L09yaWdpbmFsVmFsPg0KICAgIDxMYXN0TnVtVmFsPjM1LDk3NDwvTGFzdE51bVZhbD4NCiAgICA8UmF3TGlua1ZhbD4zNSw5NzQ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8" Error="">PD94bWwgdmVyc2lvbj0iMS4wIiBlbmNvZGluZz0idXRmLTgiPz4NCjxMaW5rSW5mb0V4Y2VsIHhtbG5zOnhzaT0iaHR0cDovL3d3dy53My5vcmcvMjAwMS9YTUxTY2hlbWEtaW5zdGFuY2UiIHhtbG5zOnhzZD0iaHR0cDovL3d3dy53My5vcmcvMjAwMS9YTUxTY2hlbWEiPg0KICA8TGlua0luZm9Db3JlPg0KICAgIDxMaW5rSWQ+Nzc4PC9MaW5rSWQ+DQogICAgPEluZmxvd1ZhbD4tMjYsMTYxPC9JbmZsb3dWYWw+DQogICAgPERpc3BWYWw+4payIDI2LDE2MSA8L0Rpc3BWYWw+DQogICAgPExhc3RVcGRUaW1lPjIwMjUvMDUvMDggMTg6NDc6NDg8L0xhc3RVcGRUaW1lPg0KICAgIDxXb3Jrc2hlZXROTT5DRuOAkElGUlPjgJEgPC9Xb3Jrc2hlZXROTT4NCiAgICA8TGlua0NlbGxBZGRyZXNzQTE+UTIyPC9MaW5rQ2VsbEFkZHJlc3NBMT4NCiAgICA8TGlua0NlbGxBZGRyZXNzUjFDMT5SMj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U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jYsMTYxLDY3NywwMDA8L09yaWdpbmFsVmFsPg0KICAgIDxMYXN0TnVtVmFsPi0yNiwxNjE8L0xhc3ROdW1WYWw+DQogICAgPFJhd0xpbmtWYWw+LTI2LDE2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79" Error="">PD94bWwgdmVyc2lvbj0iMS4wIiBlbmNvZGluZz0idXRmLTgiPz4NCjxMaW5rSW5mb0V4Y2VsIHhtbG5zOnhzaT0iaHR0cDovL3d3dy53My5vcmcvMjAwMS9YTUxTY2hlbWEtaW5zdGFuY2UiIHhtbG5zOnhzZD0iaHR0cDovL3d3dy53My5vcmcvMjAwMS9YTUxTY2hlbWEiPg0KICA8TGlua0luZm9Db3JlPg0KICAgIDxMaW5rSWQ+Nzc5PC9MaW5rSWQ+DQogICAgPEluZmxvd1ZhbD4tMTIsMDM5PC9JbmZsb3dWYWw+DQogICAgPERpc3BWYWw+4payIDEyLDAzOSA8L0Rpc3BWYWw+DQogICAgPExhc3RVcGRUaW1lPjIwMjUvMDUvMDggMTg6NDc6NDg8L0xhc3RVcGRUaW1lPg0KICAgIDxXb3Jrc2hlZXROTT5DRuOAkElGUlPjgJEgPC9Xb3Jrc2hlZXROTT4NCiAgICA8TGlua0NlbGxBZGRyZXNzQTE+UTIzPC9MaW5rQ2VsbEFkZHJlc3NBMT4NCiAgICA8TGlua0NlbGxBZGRyZXNzUjFDMT5SMj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MTIsMDM5LDgxMCwwMDA8L09yaWdpbmFsVmFsPg0KICAgIDxMYXN0TnVtVmFsPi0xMiwwMzk8L0xhc3ROdW1WYWw+DQogICAgPFJhd0xpbmtWYWw+LTEyLDAzO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0" Error="">PD94bWwgdmVyc2lvbj0iMS4wIiBlbmNvZGluZz0idXRmLTgiPz4NCjxMaW5rSW5mb0V4Y2VsIHhtbG5zOnhzaT0iaHR0cDovL3d3dy53My5vcmcvMjAwMS9YTUxTY2hlbWEtaW5zdGFuY2UiIHhtbG5zOnhzZD0iaHR0cDovL3d3dy53My5vcmcvMjAwMS9YTUxTY2hlbWEiPg0KICA8TGlua0luZm9Db3JlPg0KICAgIDxMaW5rSWQ+NzgwPC9MaW5rSWQ+DQogICAgPEluZmxvd1ZhbD4tMTYsNjg4PC9JbmZsb3dWYWw+DQogICAgPERpc3BWYWw+4payIDE2LDY4OCA8L0Rpc3BWYWw+DQogICAgPExhc3RVcGRUaW1lPjIwMjUvMDUvMDggMTg6NDc6NDg8L0xhc3RVcGRUaW1lPg0KICAgIDxXb3Jrc2hlZXROTT5DRuOAkElGUlPjgJEgPC9Xb3Jrc2hlZXROTT4NCiAgICA8TGlua0NlbGxBZGRyZXNzQTE+UTI0PC9MaW5rQ2VsbEFkZHJlc3NBMT4NCiAgICA8TGlua0NlbGxBZGRyZXNzUjFDMT5SMj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T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LTE2LDY4OCwwODgsMDAwPC9PcmlnaW5hbFZhbD4NCiAgICA8TGFzdE51bVZhbD4tMTYsNjg4PC9MYXN0TnVtVmFsPg0KICAgIDxSYXdMaW5rVmFsPi0xNiw2ODg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1" Error="">PD94bWwgdmVyc2lvbj0iMS4wIiBlbmNvZGluZz0idXRmLTgiPz4NCjxMaW5rSW5mb0V4Y2VsIHhtbG5zOnhzaT0iaHR0cDovL3d3dy53My5vcmcvMjAwMS9YTUxTY2hlbWEtaW5zdGFuY2UiIHhtbG5zOnhzZD0iaHR0cDovL3d3dy53My5vcmcvMjAwMS9YTUxTY2hlbWEiPg0KICA8TGlua0luZm9Db3JlPg0KICAgIDxMaW5rSWQ+NzgxPC9MaW5rSWQ+DQogICAgPEluZmxvd1ZhbD4tNDMsMzY0PC9JbmZsb3dWYWw+DQogICAgPERpc3BWYWw+4payIDQzLDM2NCA8L0Rpc3BWYWw+DQogICAgPExhc3RVcGRUaW1lPjIwMjUvMDUvMDggMTg6NDc6NDg8L0xhc3RVcGRUaW1lPg0KICAgIDxXb3Jrc2hlZXROTT5DRuOAkElGUlPjgJEgPC9Xb3Jrc2hlZXROTT4NCiAgICA8TGlua0NlbGxBZGRyZXNzQTE+UTI2PC9MaW5rQ2VsbEFkZHJlc3NBMT4NCiAgICA8TGlua0NlbGxBZGRyZXNzUjFDMT5SMj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wOT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NDMsMzY0LDk2MSwwMDA8L09yaWdpbmFsVmFsPg0KICAgIDxMYXN0TnVtVmFsPi00MywzNjQ8L0xhc3ROdW1WYWw+DQogICAgPFJhd0xpbmtWYWw+LTQzLDM2N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2" Error="">PD94bWwgdmVyc2lvbj0iMS4wIiBlbmNvZGluZz0idXRmLTgiPz4NCjxMaW5rSW5mb0V4Y2VsIHhtbG5zOnhzaT0iaHR0cDovL3d3dy53My5vcmcvMjAwMS9YTUxTY2hlbWEtaW5zdGFuY2UiIHhtbG5zOnhzZD0iaHR0cDovL3d3dy53My5vcmcvMjAwMS9YTUxTY2hlbWEiPg0KICA8TGlua0luZm9Db3JlPg0KICAgIDxMaW5rSWQ+NzgyPC9MaW5rSWQ+DQogICAgPEluZmxvd1ZhbD40LDA5OTwvSW5mbG93VmFsPg0KICAgIDxEaXNwVmFsPjQsMDk5IDwvRGlzcFZhbD4NCiAgICA8TGFzdFVwZFRpbWU+MjAyNS8wNS8wOCAxODo0Nzo0ODwvTGFzdFVwZFRpbWU+DQogICAgPFdvcmtzaGVldE5NPkNG44CQSUZSU+OAkSA8L1dvcmtzaGVldE5NPg0KICAgIDxMaW5rQ2VsbEFkZHJlc3NBMT5RMjc8L0xpbmtDZWxsQWRkcmVzc0ExPg0KICAgIDxMaW5rQ2VsbEFkZHJlc3NSMUMxPlIyN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A5O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QsMDk5LDc5NCwwMDA8L09yaWdpbmFsVmFsPg0KICAgIDxMYXN0TnVtVmFsPjQsMDk5PC9MYXN0TnVtVmFsPg0KICAgIDxSYXdMaW5rVmFsPjQsMDk5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3" Error="">PD94bWwgdmVyc2lvbj0iMS4wIiBlbmNvZGluZz0idXRmLTgiPz4NCjxMaW5rSW5mb0V4Y2VsIHhtbG5zOnhzaT0iaHR0cDovL3d3dy53My5vcmcvMjAwMS9YTUxTY2hlbWEtaW5zdGFuY2UiIHhtbG5zOnhzZD0iaHR0cDovL3d3dy53My5vcmcvMjAwMS9YTUxTY2hlbWEiPg0KICA8TGlua0luZm9Db3JlPg0KICAgIDxMaW5rSWQ+NzgzPC9MaW5rSWQ+DQogICAgPEluZmxvd1ZhbD4tMyw1NDA8L0luZmxvd1ZhbD4NCiAgICA8RGlzcFZhbD7ilrIgMyw1NDAgPC9EaXNwVmFsPg0KICAgIDxMYXN0VXBkVGltZT4yMDI1LzA1LzA4IDE4OjQ3OjQ4PC9MYXN0VXBkVGltZT4NCiAgICA8V29ya3NoZWV0Tk0+Q0bjgJBJRlJT44CRIDwvV29ya3NoZWV0Tk0+DQogICAgPExpbmtDZWxsQWRkcmVzc0ExPlEyODwvTGlua0NlbGxBZGRyZXNzQTE+DQogICAgPExpbmtDZWxsQWRkcmVzc1IxQzE+UjI4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Dk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MsNTQwLDgxMCwwMDA8L09yaWdpbmFsVmFsPg0KICAgIDxMYXN0TnVtVmFsPi0zLDU0MDwvTGFzdE51bVZhbD4NCiAgICA8UmF3TGlua1ZhbD4tMyw1NDA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4" Error="">PD94bWwgdmVyc2lvbj0iMS4wIiBlbmNvZGluZz0idXRmLTgiPz4NCjxMaW5rSW5mb0V4Y2VsIHhtbG5zOnhzaT0iaHR0cDovL3d3dy53My5vcmcvMjAwMS9YTUxTY2hlbWEtaW5zdGFuY2UiIHhtbG5zOnhzZD0iaHR0cDovL3d3dy53My5vcmcvMjAwMS9YTUxTY2hlbWEiPg0KICA8TGlua0luZm9Db3JlPg0KICAgIDxMaW5rSWQ+Nzg0PC9MaW5rSWQ+DQogICAgPEluZmxvd1ZhbD4tNjwvSW5mbG93VmFsPg0KICAgIDxEaXNwVmFsPuKWsiA2IDwvRGlzcFZhbD4NCiAgICA8TGFzdFVwZFRpbWU+MjAyNS8wNS8wOCAxODo0Nzo0ODwvTGFzdFVwZFRpbWU+DQogICAgPFdvcmtzaGVldE5NPkNG44CQSUZSU+OAkSA8L1dvcmtzaGVldE5NPg0KICAgIDxMaW5rQ2VsbEFkZHJlc3NBMT5RMjk8L0xpbmtDZWxsQWRkcmVzc0ExPg0KICAgIDxMaW5rQ2VsbEFkZHJlc3NSMUMxPlIyO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wPC9JdGVtSWQ+DQogICAgPERpc3BJdGVtSWQ+SzYyMDA0MDAwPC9EaXNwSXRlbUlkPg0KICAgIDxDb2xJZD5SMzAxMDAwMDAjPC9Db2xJZD4NCiAgICA8VGVtQXhpc1R5cD4xMDAwMDA8L1RlbUF4aXNUeXA+DQogICAgPE1lbnVObT7pgKPntZBDRuioiOeul+abuDwvTWVudU5tPg0KICAgIDxJdGVtTm0+55+t5pyf6LK45LuY6YeR44Gu5aKX5ribKOKWs+OBr+Wil+WKoCk8L0l0ZW1ObT4NCiAgICA8Q29sTm0+5b2T5pyf6YeR6aGNPC9Db2xObT4NCiAgICA8T3JpZ2luYWxWYWw+LTYsMjEzLDAwMDwvT3JpZ2luYWxWYWw+DQogICAgPExhc3ROdW1WYWw+LTY8L0xhc3ROdW1WYWw+DQogICAgPFJhd0xpbmtWYWw+LTY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5" Error="">PD94bWwgdmVyc2lvbj0iMS4wIiBlbmNvZGluZz0idXRmLTgiPz4NCjxMaW5rSW5mb0V4Y2VsIHhtbG5zOnhzaT0iaHR0cDovL3d3dy53My5vcmcvMjAwMS9YTUxTY2hlbWEtaW5zdGFuY2UiIHhtbG5zOnhzZD0iaHR0cDovL3d3dy53My5vcmcvMjAwMS9YTUxTY2hlbWEiPg0KICA8TGlua0luZm9Db3JlPg0KICAgIDxMaW5rSWQ+Nzg1PC9MaW5rSWQ+DQogICAgPEluZmxvd1ZhbD4tOCw3MzU8L0luZmxvd1ZhbD4NCiAgICA8RGlzcFZhbD7ilrIgOCw3MzUgPC9EaXNwVmFsPg0KICAgIDxMYXN0VXBkVGltZT4yMDI1LzA1LzA4IDE4OjQ3OjQ4PC9MYXN0VXBkVGltZT4NCiAgICA8V29ya3NoZWV0Tk0+Q0bjgJBJRlJT44CRID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x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gsNzM1LDg5MCwwMDA8L09yaWdpbmFsVmFsPg0KICAgIDxMYXN0TnVtVmFsPi04LDczNTwvTGFzdE51bVZhbD4NCiAgICA8UmF3TGlua1ZhbD4tOCw3MzU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6" Error="">PD94bWwgdmVyc2lvbj0iMS4wIiBlbmNvZGluZz0idXRmLTgiPz4NCjxMaW5rSW5mb0V4Y2VsIHhtbG5zOnhzaT0iaHR0cDovL3d3dy53My5vcmcvMjAwMS9YTUxTY2hlbWEtaW5zdGFuY2UiIHhtbG5zOnhzZD0iaHR0cDovL3d3dy53My5vcmcvMjAwMS9YTUxTY2hlbWEiPg0KICA8TGlua0luZm9Db3JlPg0KICAgIDxMaW5rSWQ+Nzg2PC9MaW5rSWQ+DQogICAgPEluZmxvd1ZhbD40LDA1NTwvSW5mbG93VmFsPg0KICAgIDxEaXNwVmFsPjQsMDU1IDwvRGlzcFZhbD4NCiAgICA8TGFzdFVwZFRpbWU+MjAyNS8wNS8wOCAxODo0Nzo0ODwvTGFzdFVwZFRpbWU+DQogICAgPFdvcmtzaGVldE5NPkNG44CQSUZSU+OAkSA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Mi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QsMDU1LDg0MSwwMDA8L09yaWdpbmFsVmFsPg0KICAgIDxMYXN0TnVtVmFsPjQsMDU1PC9MYXN0TnVtVmFsPg0KICAgIDxSYXdMaW5rVmFsPjQsMDU1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7" Error="">PD94bWwgdmVyc2lvbj0iMS4wIiBlbmNvZGluZz0idXRmLTgiPz4NCjxMaW5rSW5mb0V4Y2VsIHhtbG5zOnhzaT0iaHR0cDovL3d3dy53My5vcmcvMjAwMS9YTUxTY2hlbWEtaW5zdGFuY2UiIHhtbG5zOnhzZD0iaHR0cDovL3d3dy53My5vcmcvMjAwMS9YTUxTY2hlbWEiPg0KICA8TGlua0luZm9Db3JlPg0KICAgIDxMaW5rSWQ+Nzg3PC9MaW5rSWQ+DQogICAgPEluZmxvd1ZhbD4tNDEsMTIxPC9JbmZsb3dWYWw+DQogICAgPERpc3BWYWw+4payIDQxLDEyMSA8L0Rpc3BWYWw+DQogICAgPExhc3RVcGRUaW1lPjIwMjUvMDUvMDggMTg6NDc6NDg8L0xhc3RVcGRUaW1lPg0KICAgIDxXb3Jrc2hlZXROTT5DRuOAkElGUlPjgJEg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zwvSXRlbUlkPg0KICAgIDxEaXNwSXRlbUlkPks2MjAwNzAwMDwvRGlzcEl0ZW1JZD4NCiAgICA8Q29sSWQ+UjMwMTAwMDAwIzwvQ29sSWQ+DQogICAgPFRlbUF4aXNUeXA+MTAwMDAwPC9UZW1BeGlzVHlwPg0KICAgIDxNZW51Tm0+6YCj57WQQ0boqIjnrpfmm7g8L01lbnVObT4NCiAgICA8SXRlbU5tPuWtkOS8muekvuOBruWPluW+l+OBq+OCiOOCi+WPjuaUryjilrPjga/mlK/lh7opPC9JdGVtTm0+DQogICAgPENvbE5tPuW9k+acn+mHkemhjTwvQ29sTm0+DQogICAgPE9yaWdpbmFsVmFsPi00MSwxMjEsNTQ0LDAwMDwvT3JpZ2luYWxWYWw+DQogICAgPExhc3ROdW1WYWw+LTQxLDEyMTwvTGFzdE51bVZhbD4NCiAgICA8UmF3TGlua1ZhbD4tNDEsMTIx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8" Error="">PD94bWwgdmVyc2lvbj0iMS4wIiBlbmNvZGluZz0idXRmLTgiPz4NCjxMaW5rSW5mb0V4Y2VsIHhtbG5zOnhzaT0iaHR0cDovL3d3dy53My5vcmcvMjAwMS9YTUxTY2hlbWEtaW5zdGFuY2UiIHhtbG5zOnhzZD0iaHR0cDovL3d3dy53My5vcmcvMjAwMS9YTUxTY2hlbWEiPg0KICA8TGlua0luZm9Db3JlPg0KICAgIDxMaW5rSWQ+Nzg4PC9MaW5rSWQ+DQogICAgPEluZmxvd1ZhbD40LDc5NzwvSW5mbG93VmFsPg0KICAgIDxEaXNwVmFsPjQsNzk3IDwvRGlzcFZhbD4NCiAgICA8TGFzdFVwZFRpbWU+MjAyNS8wNS8wOCAxODo0Nzo0ODwvTGFzdFVwZFRpbWU+DQogICAgPFdvcmtzaGVldE5NPkNG44CQSUZSU+OAkSA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wN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0PC9JdGVtSWQ+DQogICAgPERpc3BJdGVtSWQ+SzYyMDA4MDAwPC9EaXNwSXRlbUlkPg0KICAgIDxDb2xJZD5SMzAxMDAwMDAjPC9Db2xJZD4NCiAgICA8VGVtQXhpc1R5cD4xMDAwMDA8L1RlbUF4aXNUeXA+DQogICAgPE1lbnVObT7pgKPntZBDRuioiOeul+abuDwvTWVudU5tPg0KICAgIDxJdGVtTm0+5a2Q5Lya56S+44Gu5aOy5Y2044Gr44KI44KL5Y+O5pSvKOKWs+OBr+aUr+WHuik8L0l0ZW1ObT4NCiAgICA8Q29sTm0+5b2T5pyf6YeR6aGNPC9Db2xObT4NCiAgICA8T3JpZ2luYWxWYWw+NCw3OTcsOTcyLDAwMDwvT3JpZ2luYWxWYWw+DQogICAgPExhc3ROdW1WYWw+NCw3OTc8L0xhc3ROdW1WYWw+DQogICAgPFJhd0xpbmtWYWw+NCw3OTc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9" Error="">PD94bWwgdmVyc2lvbj0iMS4wIiBlbmNvZGluZz0idXRmLTgiPz4NCjxMaW5rSW5mb0V4Y2VsIHhtbG5zOnhzaT0iaHR0cDovL3d3dy53My5vcmcvMjAwMS9YTUxTY2hlbWEtaW5zdGFuY2UiIHhtbG5zOnhzZD0iaHR0cDovL3d3dy53My5vcmcvMjAwMS9YTUxTY2hlbWEiPg0KICA8TGlua0luZm9Db3JlPg0KICAgIDxMaW5rSWQ+Nzg5PC9MaW5rSWQ+DQogICAgPEluZmxvd1ZhbD4tMjMsMjA3PC9JbmZsb3dWYWw+DQogICAgPERpc3BWYWw+4payIDIzLDIwNyA8L0Rpc3BWYWw+DQogICAgPExhc3RVcGRUaW1lPjIwMjUvMDUvMDggMTg6NDc6NDg8L0xhc3RVcGRUaW1lPg0KICAgIDxXb3Jrc2hlZXROTT5DRuOAkElGUlPjgJEgPC9Xb3Jrc2hlZXROTT4NCiAgICA8TGlua0NlbGxBZGRyZXNzQTE+UTM0PC9MaW5rQ2VsbEFkZHJlc3NBMT4NCiAgICA8TGlua0NlbGxBZGRyZXNzUjFDMT5SMzR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U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MjMsMjA3LDc3NiwwMDA8L09yaWdpbmFsVmFsPg0KICAgIDxMYXN0TnVtVmFsPi0yMywyMDc8L0xhc3ROdW1WYWw+DQogICAgPFJhd0xpbmtWYWw+LTIzLDIwNz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0" Error="">PD94bWwgdmVyc2lvbj0iMS4wIiBlbmNvZGluZz0idXRmLTgiPz4NCjxMaW5rSW5mb0V4Y2VsIHhtbG5zOnhzaT0iaHR0cDovL3d3dy53My5vcmcvMjAwMS9YTUxTY2hlbWEtaW5zdGFuY2UiIHhtbG5zOnhzZD0iaHR0cDovL3d3dy53My5vcmcvMjAwMS9YTUxTY2hlbWEiPg0KICA8TGlua0luZm9Db3JlPg0KICAgIDxMaW5rSWQ+NzkwPC9MaW5rSWQ+DQogICAgPEluZmxvd1ZhbD4xNCw1NjM8L0luZmxvd1ZhbD4NCiAgICA8RGlzcFZhbD4xNCw1NjMgPC9EaXNwVmFsPg0KICAgIDxMYXN0VXBkVGltZT4yMDI1LzA1LzA4IDE4OjQ3OjQ4PC9MYXN0VXBkVGltZT4NCiAgICA8V29ya3NoZWV0Tk0+Q0bjgJBJRlJT44CRID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2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MTQsNTYzLDc4NCwwMDA8L09yaWdpbmFsVmFsPg0KICAgIDxMYXN0TnVtVmFsPjE0LDU2MzwvTGFzdE51bVZhbD4NCiAgICA8UmF3TGlua1ZhbD4xNCw1NjM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1" Error="">PD94bWwgdmVyc2lvbj0iMS4wIiBlbmNvZGluZz0idXRmLTgiPz4NCjxMaW5rSW5mb0V4Y2VsIHhtbG5zOnhzaT0iaHR0cDovL3d3dy53My5vcmcvMjAwMS9YTUxTY2hlbWEtaW5zdGFuY2UiIHhtbG5zOnhzZD0iaHR0cDovL3d3dy53My5vcmcvMjAwMS9YTUxTY2hlbWEiPg0KICA8TGlua0luZm9Db3JlPg0KICAgIDxMaW5rSWQ+NzkxPC9MaW5rSWQ+DQogICAgPEluZmxvd1ZhbD4tMSw2NDY8L0luZmxvd1ZhbD4NCiAgICA8RGlzcFZhbD7ilrIgMSw2NDYgPC9EaXNwVmFsPg0KICAgIDxMYXN0VXBkVGltZT4yMDI1LzA1LzA4IDE4OjQ3OjQ4PC9MYXN0VXBkVGltZT4NCiAgICA8V29ya3NoZWV0Tk0+Q0bjgJBJRlJT44CRID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NjIwQT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i0xLDY0Niw2NjksMDAwPC9PcmlnaW5hbFZhbD4NCiAgICA8TGFzdE51bVZhbD4tMSw2NDY8L0xhc3ROdW1WYWw+DQogICAgPFJhd0xpbmtWYWw+LTEsNjQ2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2" Error="">PD94bWwgdmVyc2lvbj0iMS4wIiBlbmNvZGluZz0idXRmLTgiPz4NCjxMaW5rSW5mb0V4Y2VsIHhtbG5zOnhzaT0iaHR0cDovL3d3dy53My5vcmcvMjAwMS9YTUxTY2hlbWEtaW5zdGFuY2UiIHhtbG5zOnhzZD0iaHR0cDovL3d3dy53My5vcmcvMjAwMS9YTUxTY2hlbWEiPg0KICA8TGlua0luZm9Db3JlPg0KICAgIDxMaW5rSWQ+NzkyPC9MaW5rSWQ+DQogICAgPEluZmxvd1ZhbD4tOTQsMTA2PC9JbmZsb3dWYWw+DQogICAgPERpc3BWYWw+4payIDk0LDEwNiA8L0Rpc3BWYWw+DQogICAgPExhc3RVcGRUaW1lPjIwMjUvMDUvMDggMTg6NDc6NDg8L0xhc3RVcGRUaW1lPg0KICAgIDxXb3Jrc2hlZXROTT5DRuOAkElGUlPjgJEgPC9Xb3Jrc2hlZXROTT4NCiAgICA8TGlua0NlbGxBZGRyZXNzQTE+UTM3PC9MaW5rQ2VsbEFkZHJlc3NBMT4NCiAgICA8TGlua0NlbGxBZGRyZXNzUjFDMT5SMz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j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LTk0LDEwNiw0NzIsMDAwPC9PcmlnaW5hbFZhbD4NCiAgICA8TGFzdE51bVZhbD4tOTQsMTA2PC9MYXN0TnVtVmFsPg0KICAgIDxSYXdMaW5rVmFsPi05NCwxMDY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3" Error="">PD94bWwgdmVyc2lvbj0iMS4wIiBlbmNvZGluZz0idXRmLTgiPz4NCjxMaW5rSW5mb0V4Y2VsIHhtbG5zOnhzaT0iaHR0cDovL3d3dy53My5vcmcvMjAwMS9YTUxTY2hlbWEtaW5zdGFuY2UiIHhtbG5zOnhzZD0iaHR0cDovL3d3dy53My5vcmcvMjAwMS9YTUxTY2hlbWEiPg0KICA8TGlua0luZm9Db3JlPg0KICAgIDxMaW5rSWQ+NzkzPC9MaW5rSWQ+DQogICAgPEluZmxvd1ZhbD41MCwyNDM8L0luZmxvd1ZhbD4NCiAgICA8RGlzcFZhbD41MCwyNDMgPC9EaXNwVmFsPg0KICAgIDxMYXN0VXBkVGltZT4yMDI1LzA1LzA4IDE4OjQ3OjQ4PC9MYXN0VXBkVGltZT4NCiAgICA8V29ya3NoZWV0Tk0+Q0bjgJBJRlJT44CRIDwvV29ya3NoZWV0Tk0+DQogICAgPExpbmtDZWxsQWRkcmVzc0ExPlE0MjwvTGlua0NlbGxBZGRyZXNzQTE+DQogICAgPExpbmtDZWxsQWRkcmVzc1IxQzE+UjQy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A4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41MCwyNDMsMDc3LDAwMDwvT3JpZ2luYWxWYWw+DQogICAgPExhc3ROdW1WYWw+NTAsMjQzPC9MYXN0TnVtVmFsPg0KICAgIDxSYXdMaW5rVmFsPjUwLDI0Mz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4" Error="">PD94bWwgdmVyc2lvbj0iMS4wIiBlbmNvZGluZz0idXRmLTgiPz4NCjxMaW5rSW5mb0V4Y2VsIHhtbG5zOnhzaT0iaHR0cDovL3d3dy53My5vcmcvMjAwMS9YTUxTY2hlbWEtaW5zdGFuY2UiIHhtbG5zOnhzZD0iaHR0cDovL3d3dy53My5vcmcvMjAwMS9YTUxTY2hlbWEiPg0KICA8TGlua0luZm9Db3JlPg0KICAgIDxMaW5rSWQ+Nzk0PC9MaW5rSWQ+DQogICAgPEluZmxvd1ZhbD40MTksNTk4PC9JbmZsb3dWYWw+DQogICAgPERpc3BWYWw+NDE5LDU5OCA8L0Rpc3BWYWw+DQogICAgPExhc3RVcGRUaW1lPjIwMjUvMDUvMDggMTg6NDc6NDg8L0xhc3RVcGRUaW1lPg0KICAgIDxXb3Jrc2hlZXROTT5DRuOAkElGUlPjgJEg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k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40MTksNTk4LDEyMCwwMDA8L09yaWdpbmFsVmFsPg0KICAgIDxMYXN0TnVtVmFsPjQxOSw1OTg8L0xhc3ROdW1WYWw+DQogICAgPFJhd0xpbmtWYWw+NDE5LDU5O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5" Error="">PD94bWwgdmVyc2lvbj0iMS4wIiBlbmNvZGluZz0idXRmLTgiPz4NCjxMaW5rSW5mb0V4Y2VsIHhtbG5zOnhzaT0iaHR0cDovL3d3dy53My5vcmcvMjAwMS9YTUxTY2hlbWEtaW5zdGFuY2UiIHhtbG5zOnhzZD0iaHR0cDovL3d3dy53My5vcmcvMjAwMS9YTUxTY2hlbWEiPg0KICA8TGlua0luZm9Db3JlPg0KICAgIDxMaW5rSWQ+Nzk1PC9MaW5rSWQ+DQogICAgPEluZmxvd1ZhbD4tMjgyLDM1ODwvSW5mbG93VmFsPg0KICAgIDxEaXNwVmFsPuKWsiAyODIsMzU4IDwvRGlzcFZhbD4NCiAgICA8TGFzdFVwZFRpbWU+MjAyNS8wNS8wOCAxODo0Nzo0ODwvTGFzdFVwZFRpbWU+DQogICAgPFdvcmtzaGVldE5NPkNG44CQSUZSU+OAkSA8L1dvcmtzaGVldE5NPg0KICAgIDxMaW5rQ2VsbEFkZHJlc3NBMT5RNDQ8L0xpbmtDZWxsQWRkcmVzc0ExPg0KICAgIDxMaW5rQ2VsbEFkZHJlc3NSMUMxPlI0N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C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ODIsMzU4LDAxMSwwMDA8L09yaWdpbmFsVmFsPg0KICAgIDxMYXN0TnVtVmFsPi0yODIsMzU4PC9MYXN0TnVtVmFsPg0KICAgIDxSYXdMaW5rVmFsPi0yODIsMzU4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6" Error="">PD94bWwgdmVyc2lvbj0iMS4wIiBlbmNvZGluZz0idXRmLTgiPz4NCjxMaW5rSW5mb0V4Y2VsIHhtbG5zOnhzaT0iaHR0cDovL3d3dy53My5vcmcvMjAwMS9YTUxTY2hlbWEtaW5zdGFuY2UiIHhtbG5zOnhzZD0iaHR0cDovL3d3dy53My5vcmcvMjAwMS9YTUxTY2hlbWEiPg0KICA8TGlua0luZm9Db3JlPg0KICAgIDxMaW5rSWQ+Nzk2PC9MaW5rSWQ+DQogICAgPEluZmxvd1ZhbD4xLDEyOTwvSW5mbG93VmFsPg0KICAgIDxEaXNwVmFsPjEsMTI5IDwvRGlzcFZhbD4NCiAgICA8TGFzdFVwZFRpbWU+MjAyNS8wNS8wOCAxODo0Nzo0ODwvTGFzdFVwZFRpbWU+DQogICAgPFdvcmtzaGVldE5NPkNG44CQSUZSU+OAkSA8L1dvcmtzaGVldE5NPg0KICAgIDxMaW5rQ2VsbEFkZHJlc3NBMT5RNDU8L0xpbmtDZWxsQWRkcmVzc0ExPg0KICAgIDxMaW5rQ2VsbEFkZHJlc3NSMUMxPlI0NU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xPC9JdGVtSWQ+DQogICAgPERpc3BJdGVtSWQ+SzYzMDA0MDAwPC9EaXNwSXRlbUlkPg0KICAgIDxDb2xJZD5SMzAxMDAwMDAjPC9Db2xJZD4NCiAgICA8VGVtQXhpc1R5cD4xMDAwMDA8L1RlbUF4aXNUeXA+DQogICAgPE1lbnVObT7pgKPntZBDRuioiOeul+abuDwvTWVudU5tPg0KICAgIDxJdGVtTm0+56S+5YK144Gu55m66KGM44Gr44KI44KL5Y+O5YWlPC9JdGVtTm0+DQogICAgPENvbE5tPuW9k+acn+mHkemhjTwvQ29sTm0+DQogICAgPE9yaWdpbmFsVmFsPjEsMTI5LDAzMywwMDA8L09yaWdpbmFsVmFsPg0KICAgIDxMYXN0TnVtVmFsPjEsMTI5PC9MYXN0TnVtVmFsPg0KICAgIDxSYXdMaW5rVmFsPjEsMTI5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7" Error="">PD94bWwgdmVyc2lvbj0iMS4wIiBlbmNvZGluZz0idXRmLTgiPz4NCjxMaW5rSW5mb0V4Y2VsIHhtbG5zOnhzaT0iaHR0cDovL3d3dy53My5vcmcvMjAwMS9YTUxTY2hlbWEtaW5zdGFuY2UiIHhtbG5zOnhzZD0iaHR0cDovL3d3dy53My5vcmcvMjAwMS9YTUxTY2hlbWEiPg0KICA8TGlua0luZm9Db3JlPg0KICAgIDxMaW5rSWQ+Nzk3PC9MaW5rSWQ+DQogICAgPEluZmxvd1ZhbD4tMTAsMDAwPC9JbmZsb3dWYWw+DQogICAgPERpc3BWYWw+4payIDEwLDAwMCA8L0Rpc3BWYWw+DQogICAgPExhc3RVcGRUaW1lPjIwMjUvMDUvMDggMTg6NDc6NDg8L0xhc3RVcGRUaW1lPg0KICAgIDxXb3Jrc2hlZXROTT5DRuOAkElGUlPjgJEg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I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7" Error="">PD94bWwgdmVyc2lvbj0iMS4wIiBlbmNvZGluZz0idXRmLTgiPz4NCjxMaW5rSW5mb0V4Y2VsIHhtbG5zOnhzaT0iaHR0cDovL3d3dy53My5vcmcvMjAwMS9YTUxTY2hlbWEtaW5zdGFuY2UiIHhtbG5zOnhzZD0iaHR0cDovL3d3dy53My5vcmcvMjAwMS9YTUxTY2hlbWEiPg0KICA8TGlua0luZm9Db3JlPg0KICAgIDxMaW5rSWQ+ODQ3PC9MaW5rSWQ+DQogICAgPEluZmxvd1ZhbD4tMTY4PC9JbmZsb3dWYWw+DQogICAgPERpc3BWYWw+4payIDE2OCA8L0Rpc3BWYWw+DQogICAgPExhc3RVcGRUaW1lPjIwMjUvMDUvMDggMTk6MDQ6NTc8L0xhc3RVcGRUaW1lPg0KICAgIDxXb3Jrc2hlZXROTT5DRuOAkElGUlPjgJEgPC9Xb3Jrc2hlZXROTT4NCiAgICA8TGlua0NlbGxBZGRyZXNzQTE+UTQ3PC9MaW5rQ2VsbEFkZHJlc3NBMT4NCiAgICA8TGlua0NlbGxBZGRyZXNzUjFDMT5SNDd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Dc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YsODMzLDYwMSwwMDA8L09yaWdpbmFsVmFsPg0KICAgIDxMYXN0TnVtVmFsPi0xNiw4MzM8L0xhc3ROdW1WYWw+DQogICAgPFJhd0xpbmtWYWw+LTE2LDgzMz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8" Error="">PD94bWwgdmVyc2lvbj0iMS4wIiBlbmNvZGluZz0idXRmLTgiPz4NCjxMaW5rSW5mb0V4Y2VsIHhtbG5zOnhzaT0iaHR0cDovL3d3dy53My5vcmcvMjAwMS9YTUxTY2hlbWEtaW5zdGFuY2UiIHhtbG5zOnhzZD0iaHR0cDovL3d3dy53My5vcmcvMjAwMS9YTUxTY2hlbWEiPg0KICA8TGlua0luZm9Db3JlPg0KICAgIDxMaW5rSWQ+ODQ4PC9MaW5rSWQ+DQogICAgPEluZmxvd1ZhbD42PC9JbmZsb3dWYWw+DQogICAgPERpc3BWYWw+NjwvRGlzcFZhbD4NCiAgICA8TGFzdFVwZFRpbWU+MjAyNS8wNS8wOCAxOTowNDo1NzwvTGFzdFVwZFRpbWU+DQogICAgPFdvcmtzaGVldE5NPkNG44CQSUZSU+OAkSA8L1dvcmtzaGVldE5NPg0KICAgIDxMaW5rQ2VsbEFkZHJlc3NBMT5RNDg8L0xpbmtDZWxsQWRkcmVzc0ExPg0KICAgIDxMaW5rQ2VsbEFkZHJlc3NSMUMxPlI0O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My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zPC9JdGVtSWQ+DQogICAgPERpc3BJdGVtSWQ+SzYzMDA1NTAwPC9EaXNwSXRlbUlkPg0KICAgIDxDb2xJZD5SMzAxMDAwMDAjPC9Db2xJZD4NCiAgICA8VGVtQXhpc1R5cD4xMDAwMDA8L1RlbUF4aXNUeXA+DQogICAgPE1lbnVObT7pgKPntZBDRuioiOeul+abuDwvTWVudU5tPg0KICAgIDxJdGVtTm0+6Z2e5pSv6YWN5oyB5YiG5qCq5Li744G444Gu5a2Q5Lya56S+5oyB5YiG5aOy5Y2044Gr44KI44KL5Y+O5YWlPC9JdGVtTm0+DQogICAgPENvbE5tPuW9k+acn+mHkemhjTwvQ29sTm0+DQogICAgPE9yaWdpbmFsVmFsPjYyMCw1MDgsMDAwPC9PcmlnaW5hbFZhbD4NCiAgICA8TGFzdE51bVZhbD42MjA8L0xhc3ROdW1WYWw+DQogICAgPFJhd0xpbmtWYWw+NjIw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0" Error="">PD94bWwgdmVyc2lvbj0iMS4wIiBlbmNvZGluZz0idXRmLTgiPz4NCjxMaW5rSW5mb0V4Y2VsIHhtbG5zOnhzaT0iaHR0cDovL3d3dy53My5vcmcvMjAwMS9YTUxTY2hlbWEtaW5zdGFuY2UiIHhtbG5zOnhzZD0iaHR0cDovL3d3dy53My5vcmcvMjAwMS9YTUxTY2hlbWEiPg0KICA8TGlua0luZm9Db3JlPg0KICAgIDxMaW5rSWQ+ODAwPC9MaW5rSWQ+DQogICAgPEluZmxvd1ZhbD4tODExPC9JbmZsb3dWYWw+DQogICAgPERpc3BWYWw+4payIDgxMSA8L0Rpc3BWYWw+DQogICAgPExhc3RVcGRUaW1lPjIwMjUvMDUvMDggMTg6NDc6NDg8L0xhc3RVcGRUaW1lPg0KICAgIDxXb3Jrc2hlZXROTT5DRuOAkElGUlPjgJEgPC9Xb3Jrc2hlZXROTT4NCiAgICA8TGlua0NlbGxBZGRyZXNzQTE+UTQ5PC9MaW5rQ2VsbEFkZHJlc3NBMT4NCiAgICA8TGlua0NlbGxBZGRyZXNzUjFDMT5SNDl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Q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DwvSXRlbUlkPg0KICAgIDxEaXNwSXRlbUlkPks2MzAwNjAwMDwvRGlzcEl0ZW1JZD4NCiAgICA8Q29sSWQ+UjMwMTAwMDAwIzwvQ29sSWQ+DQogICAgPFRlbUF4aXNUeXA+MTAwMDAwPC9UZW1BeGlzVHlwPg0KICAgIDxNZW51Tm0+6YCj57WQQ0boqIjnrpfmm7g8L01lbnVObT4NCiAgICA8SXRlbU5tPumdnuaUr+mFjeaMgeWIhuagquS4u+OBi+OCieOBruWtkOS8muekvuaMgeWIhuWPluW+l+OBq+OCiOOCi+aUr+WHujwvSXRlbU5tPg0KICAgIDxDb2xObT7lvZPmnJ/ph5HpoY08L0NvbE5tPg0KICAgIDxPcmlnaW5hbFZhbD4tODExLDg2NSwwMDA8L09yaWdpbmFsVmFsPg0KICAgIDxMYXN0TnVtVmFsPi04MTE8L0xhc3ROdW1WYWw+DQogICAgPFJhd0xpbmtWYWw+LTgx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1" Error="">PD94bWwgdmVyc2lvbj0iMS4wIiBlbmNvZGluZz0idXRmLTgiPz4NCjxMaW5rSW5mb0V4Y2VsIHhtbG5zOnhzaT0iaHR0cDovL3d3dy53My5vcmcvMjAwMS9YTUxTY2hlbWEtaW5zdGFuY2UiIHhtbG5zOnhzZD0iaHR0cDovL3d3dy53My5vcmcvMjAwMS9YTUxTY2hlbWEiPg0KICA8TGlua0luZm9Db3JlPg0KICAgIDxMaW5rSWQ+ODAxPC9MaW5rSWQ+DQogICAgPEluZmxvd1ZhbD4zLDQ4NDwvSW5mbG93VmFsPg0KICAgIDxEaXNwVmFsPjMsNDg0IDwvRGlzcFZhbD4NCiAgICA8TGFzdFVwZFRpbWU+MjAyNS8wNS8wOCAxODo0Nzo0ODwvTGFzdFVwZFRpbWU+DQogICAgPFdvcmtzaGVldE5NPkNG44CQSUZSU+OAkSA8L1dvcmtzaGVldE5NPg0KICAgIDxMaW5rQ2VsbEFkZHJlc3NBMT5RNTA8L0xpbmtDZWxsQWRkcmVzc0ExPg0KICAgIDxMaW5rQ2VsbEFkZHJlc3NSMUMxPlI1MEMxNzwvTGlua0NlbGxBZGRyZXNzUjFDMT4NCiAgICA8Q2VsbEJhY2tncm91bmRDb2xvcj4xNjc3NzIxNTwvQ2VsbEJhY2tncm91bmRDb2xvcj4NCiAgICA8Q2VsbEJhY2tncm91bmRDb2xvckluZGV4Pi00MTQyPC9DZWxsQmFja2dyb3VuZENvbG9ySW5kZXg+DQogIDwvTGlua0luZm9Db3JlPg0KICA8TGlua0luZm9Yc2E+DQogICAgPEF1SWQ+MDU1OTcvMjIvMS8wL0QyMzAwNTAxMDAzMDAwMDAwMDAwLzEvMS8yNDIvSzkwMDAwMDExNS9SMzAxMDA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MsNDg0LDM5MiwwMDA8L09yaWdpbmFsVmFsPg0KICAgIDxMYXN0TnVtVmFsPjMsNDg0PC9MYXN0TnVtVmFsPg0KICAgIDxSYXdMaW5rVmFsPjMsNDg0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2" Error="">PD94bWwgdmVyc2lvbj0iMS4wIiBlbmNvZGluZz0idXRmLTgiPz4NCjxMaW5rSW5mb0V4Y2VsIHhtbG5zOnhzaT0iaHR0cDovL3d3dy53My5vcmcvMjAwMS9YTUxTY2hlbWEtaW5zdGFuY2UiIHhtbG5zOnhzZD0iaHR0cDovL3d3dy53My5vcmcvMjAwMS9YTUxTY2hlbWEiPg0KICA8TGlua0luZm9Db3JlPg0KICAgIDxMaW5rSWQ+ODAyPC9MaW5rSWQ+DQogICAgPEluZmxvd1ZhbD4xMjE8L0luZmxvd1ZhbD4NCiAgICA8RGlzcFZhbD4xMjEgPC9EaXNwVmFsPg0KICAgIDxMYXN0VXBkVGltZT4yMDI1LzA1LzA4IDE4OjQ3OjQ4PC9MYXN0VXBkVGltZT4NCiAgICA8V29ya3NoZWV0Tk0+Q0bjgJBJRlJT44CRIDwvV29ya3NoZWV0Tk0+DQogICAgPExpbmtDZWxsQWRkcmVzc0ExPlE1MTwvTGlua0NlbGxBZGRyZXNzQTE+DQogICAgPExpbmtDZWxsQWRkcmVzc1IxQzE+UjUx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3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TIxLDkzMCwwMDA8L09yaWdpbmFsVmFsPg0KICAgIDxMYXN0TnVtVmFsPjEyMTwvTGFzdE51bVZhbD4NCiAgICA8UmF3TGlua1ZhbD4xMjE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3" Error="">PD94bWwgdmVyc2lvbj0iMS4wIiBlbmNvZGluZz0idXRmLTgiPz4NCjxMaW5rSW5mb0V4Y2VsIHhtbG5zOnhzaT0iaHR0cDovL3d3dy53My5vcmcvMjAwMS9YTUxTY2hlbWEtaW5zdGFuY2UiIHhtbG5zOnhzZD0iaHR0cDovL3d3dy53My5vcmcvMjAwMS9YTUxTY2hlbWEiPg0KICA8TGlua0luZm9Db3JlPg0KICAgIDxMaW5rSWQ+ODAzPC9MaW5rSWQ+DQogICAgPEluZmxvd1ZhbD4tMjMsOTg5PC9JbmZsb3dWYWw+DQogICAgPERpc3BWYWw+4payIDIzLDk4OSA8L0Rpc3BWYWw+DQogICAgPExhc3RVcGRUaW1lPjIwMjUvMDUvMDggMTg6NDc6NDg8L0xhc3RVcGRUaW1lPg0KICAgIDxXb3Jrc2hlZXROTT5DRuOAkElGUlPjgJEgPC9Xb3Jrc2hlZXROTT4NCiAgICA8TGlua0NlbGxBZGRyZXNzQTE+UTUyPC9MaW5rQ2VsbEFkZHJlc3NBMT4NCiAgICA8TGlua0NlbGxBZGRyZXNzUjFDMT5SNTJ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Y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jMsOTg5LDk0MiwwMDA8L09yaWdpbmFsVmFsPg0KICAgIDxMYXN0TnVtVmFsPi0yMyw5ODk8L0xhc3ROdW1WYWw+DQogICAgPFJhd0xpbmtWYWw+LTIzLDk4O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4" Error="">PD94bWwgdmVyc2lvbj0iMS4wIiBlbmNvZGluZz0idXRmLTgiPz4NCjxMaW5rSW5mb0V4Y2VsIHhtbG5zOnhzaT0iaHR0cDovL3d3dy53My5vcmcvMjAwMS9YTUxTY2hlbWEtaW5zdGFuY2UiIHhtbG5zOnhzZD0iaHR0cDovL3d3dy53My5vcmcvMjAwMS9YTUxTY2hlbWEiPg0KICA8TGlua0luZm9Db3JlPg0KICAgIDxMaW5rSWQ+ODA0PC9MaW5rSWQ+DQogICAgPEluZmxvd1ZhbD4tMzEsNzIxPC9JbmZsb3dWYWw+DQogICAgPERpc3BWYWw+4payIDMxLDcyMSA8L0Rpc3BWYWw+DQogICAgPExhc3RVcGRUaW1lPjIwMjUvMDUvMDggMTg6NDc6NDg8L0xhc3RVcGRUaW1lPg0KICAgIDxXb3Jrc2hlZXROTT5DRuOAkElGUlPjgJEg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Tg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zEsNzIxLDE1NywwMDA8L09yaWdpbmFsVmFsPg0KICAgIDxMYXN0TnVtVmFsPi0zMSw3MjE8L0xhc3ROdW1WYWw+DQogICAgPFJhd0xpbmtWYWw+LTMxLDcyM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5" Error="">PD94bWwgdmVyc2lvbj0iMS4wIiBlbmNvZGluZz0idXRmLTgiPz4NCjxMaW5rSW5mb0V4Y2VsIHhtbG5zOnhzaT0iaHR0cDovL3d3dy53My5vcmcvMjAwMS9YTUxTY2hlbWEtaW5zdGFuY2UiIHhtbG5zOnhzZD0iaHR0cDovL3d3dy53My5vcmcvMjAwMS9YTUxTY2hlbWEiPg0KICA8TGlua0luZm9Db3JlPg0KICAgIDxMaW5rSWQ+ODA1PC9MaW5rSWQ+DQogICAgPEluZmxvd1ZhbD4tMywwOTM8L0luZmxvd1ZhbD4NCiAgICA8RGlzcFZhbD7ilrIgMywwOTMgPC9EaXNwVmFsPg0KICAgIDxMYXN0VXBkVGltZT4yMDI1LzA1LzA4IDE4OjQ3OjQ4PC9MYXN0VXBkVGltZT4NCiAgICA8V29ya3NoZWV0Tk0+Q0bjgJBJRlJT44CRIDwvV29ya3NoZWV0Tk0+DQogICAgPExpbmtDZWxsQWRkcmVzc0ExPlE1NDwvTGlua0NlbGxBZGRyZXNzQTE+DQogICAgPExpbmtDZWxsQWRkcmVzc1IxQzE+UjU0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E5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MsMDkzLDcyOSwwMDA8L09yaWdpbmFsVmFsPg0KICAgIDxMYXN0TnVtVmFsPi0zLDA5MzwvTGFzdE51bVZhbD4NCiAgICA8UmF3TGlua1ZhbD4tMywwOTM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6" Error="">PD94bWwgdmVyc2lvbj0iMS4wIiBlbmNvZGluZz0idXRmLTgiPz4NCjxMaW5rSW5mb0V4Y2VsIHhtbG5zOnhzaT0iaHR0cDovL3d3dy53My5vcmcvMjAwMS9YTUxTY2hlbWEtaW5zdGFuY2UiIHhtbG5zOnhzZD0iaHR0cDovL3d3dy53My5vcmcvMjAwMS9YTUxTY2hlbWEiPg0KICA8TGlua0luZm9Db3JlPg0KICAgIDxMaW5rSWQ+ODA2PC9MaW5rSWQ+DQogICAgPEluZmxvd1ZhbD4xMDYsMzg4PC9JbmZsb3dWYWw+DQogICAgPERpc3BWYWw+MTA2LDM4OCA8L0Rpc3BWYWw+DQogICAgPExhc3RVcGRUaW1lPjIwMjUvMDUvMDggMTg6NDc6NDg8L0xhc3RVcGRUaW1lPg0KICAgIDxXb3Jrc2hlZXROTT5DRuOAkElGUlPjgJEgPC9Xb3Jrc2hlZXROTT4NCiAgICA8TGlua0NlbGxBZGRyZXNzQTE+UTU2PC9MaW5rQ2VsbEFkZHJlc3NBMT4NCiAgICA8TGlua0NlbGxBZGRyZXNzUjFDMT5SNTZ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MzBa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zMFowMDAwIzwvSXRlbUlkPg0KICAgIDxEaXNwSXRlbUlkPks2MzBaMDAwMDA8L0Rpc3BJdGVtSWQ+DQogICAgPENvbElkPlIzMDEwMDAwMCM8L0NvbElkPg0KICAgIDxUZW1BeGlzVHlwPjEwMDAwMDwvVGVtQXhpc1R5cD4NCiAgICA8TWVudU5tPumAo+e1kENG6KiI566X5pu4PC9NZW51Tm0+DQogICAgPEl0ZW1ObT7osqHli5nmtLvli5Xjgavjgojjgovjgq3jg6Pjg4Pjgrfjg6Xjg7vjg5Xjg63jg7w8L0l0ZW1ObT4NCiAgICA8Q29sTm0+5b2T5pyf6YeR6aGNPC9Db2xObT4NCiAgICA8T3JpZ2luYWxWYWw+MTA2LDM4OCw3NTUsMDAwPC9PcmlnaW5hbFZhbD4NCiAgICA8TGFzdE51bVZhbD4xMDYsMzg4PC9MYXN0TnVtVmFsPg0KICAgIDxSYXdMaW5rVmFsPjEwNiwzODg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7" Error="">PD94bWwgdmVyc2lvbj0iMS4wIiBlbmNvZGluZz0idXRmLTgiPz4NCjxMaW5rSW5mb0V4Y2VsIHhtbG5zOnhzaT0iaHR0cDovL3d3dy53My5vcmcvMjAwMS9YTUxTY2hlbWEtaW5zdGFuY2UiIHhtbG5zOnhzZD0iaHR0cDovL3d3dy53My5vcmcvMjAwMS9YTUxTY2hlbWEiPg0KICA8TGlua0luZm9Db3JlPg0KICAgIDxMaW5rSWQ+ODA3PC9MaW5rSWQ+DQogICAgPEluZmxvd1ZhbD4tNCw0MDU8L0luZmxvd1ZhbD4NCiAgICA8RGlzcFZhbD7ilrIgNCw0MDUgPC9EaXNwVmFsPg0KICAgIDxMYXN0VXBkVGltZT4yMDI1LzA1LzA4IDE4OjQ3OjQ4PC9MYXN0VXBkVGltZT4NCiAgICA8V29ya3NoZWV0Tk0+Q0bjgJBJRlJT44CRIDwvV29ya3NoZWV0Tk0+DQogICAgPExpbmtDZWxsQWRkcmVzc0ExPlE1NzwvTGlua0NlbGxBZGRyZXNzQTE+DQogICAgPExpbmtDZWxsQWRkcmVzc1IxQzE+UjU3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NjQw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NDAwMDAwMCM8L0l0ZW1JZD4NCiAgICA8RGlzcEl0ZW1JZD5LNjQwMDAwMDAwPC9EaXNwSXRlbUlkPg0KICAgIDxDb2xJZD5SMzAxMDAwMDAjPC9Db2xJZD4NCiAgICA8VGVtQXhpc1R5cD4xMDAwMDA8L1RlbUF4aXNUeXA+DQogICAgPE1lbnVObT7pgKPntZBDRuioiOeul+abuDwvTWVudU5tPg0KICAgIDxJdGVtTm0+54++6YeR5Y+K44Gz54++6YeR5ZCM562J54mp44Gu5rib5bCR6aGNPC9JdGVtTm0+DQogICAgPENvbE5tPuW9k+acn+mHkemhjTwvQ29sTm0+DQogICAgPE9yaWdpbmFsVmFsPi00LDQwNSw4MDUsMDAwPC9PcmlnaW5hbFZhbD4NCiAgICA8TGFzdE51bVZhbD4tNCw0MDU8L0xhc3ROdW1WYWw+DQogICAgPFJhd0xpbmtWYWw+LTQsNDA1PC9SYXdMaW5rVmFsPg0KICAgIDxWaWV3VW5pdFR5cD43PC9WaWV3VW5pdFR5cD4NCiAgICA8RGVjaW1hbFBvaW50PjA8L0RlY2ltYWxQb2ludD4NCiAgICA8Um91bmRUeXA+MjwvUm91bmRUeXA+DQogICAgPE51bVRleHRUeXA+MTwvTnVtVGV4dFR5cD4NCiAgICA8Q2xhc3NUeXA+MzwvQ2xhc3NUeXA+DQogICAgPERUb3RhbFlNREhNUz4yMDI1LzA1LzA3IDE2OjQyOjE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8" Error="">PD94bWwgdmVyc2lvbj0iMS4wIiBlbmNvZGluZz0idXRmLTgiPz4NCjxMaW5rSW5mb0V4Y2VsIHhtbG5zOnhzaT0iaHR0cDovL3d3dy53My5vcmcvMjAwMS9YTUxTY2hlbWEtaW5zdGFuY2UiIHhtbG5zOnhzZD0iaHR0cDovL3d3dy53My5vcmcvMjAwMS9YTUxTY2hlbWEiPg0KICA8TGlua0luZm9Db3JlPg0KICAgIDxMaW5rSWQ+ODA4PC9MaW5rSWQ+DQogICAgPEluZmxvd1ZhbD4xOTYsMjc1PC9JbmZsb3dWYWw+DQogICAgPERpc3BWYWw+MTk2LDI3NSA8L0Rpc3BWYWw+DQogICAgPExhc3RVcGRUaW1lPjIwMjUvMDUvMDggMTg6NDc6NDg8L0xhc3RVcGRUaW1lPg0KICAgIDxXb3Jrc2hlZXROTT5DRuOAkElGUlPjgJEg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NT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9" Error="">PD94bWwgdmVyc2lvbj0iMS4wIiBlbmNvZGluZz0idXRmLTgiPz4NCjxMaW5rSW5mb0V4Y2VsIHhtbG5zOnhzaT0iaHR0cDovL3d3dy53My5vcmcvMjAwMS9YTUxTY2hlbWEtaW5zdGFuY2UiIHhtbG5zOnhzZD0iaHR0cDovL3d3dy53My5vcmcvMjAwMS9YTUxTY2hlbWEiPg0KICA8TGlua0luZm9Db3JlPg0KICAgIDxMaW5rSWQ+ODA5PC9MaW5rSWQ+DQogICAgPEluZmxvd1ZhbD41NDk8L0luZmxvd1ZhbD4NCiAgICA8RGlzcFZhbD41NDkgPC9EaXNwVmFsPg0KICAgIDxMYXN0VXBkVGltZT4yMDI1LzA1LzA4IDE4OjQ3OjQ4PC9MYXN0VXBkVGltZT4NCiAgICA8V29ya3NoZWV0Tk0+Q0bjgJBJRlJT44CRIDwvV29ya3NoZWV0Tk0+DQogICAgPExpbmtDZWxsQWRkcmVzc0ExPlE1OTwvTGlua0NlbGxBZGRyZXNzQTE+DQogICAgPExpbmtDZWxsQWRkcmVzc1IxQzE+UjU5QzE3PC9MaW5rQ2VsbEFkZHJlc3NSMUMxPg0KICAgIDxDZWxsQmFja2dyb3VuZENvbG9yPjE2Nzc3MjE1PC9DZWxsQmFja2dyb3VuZENvbG9yPg0KICAgIDxDZWxsQmFja2dyb3VuZENvbG9ySW5kZXg+LTQxNDI8L0NlbGxCYWNrZ3JvdW5kQ29sb3JJbmRleD4NCiAgPC9MaW5rSW5mb0NvcmU+DQogIDxMaW5rSW5mb1hzYT4NCiAgICA8QXVJZD4wNTU5Ny8yMi8xLzAvRDIzMDA1MDEwMDMwMDAwMDAwMDAvMS8xLzI0Mi9LOTAwMDAwMTIw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jA8L0l0ZW1JZD4NCiAgICA8RGlzcEl0ZW1JZD5LNjYwMDAwMDA8L0Rpc3BJdGVtSWQ+DQogICAgPENvbElkPlIzMDEwMDAwMCM8L0NvbElkPg0KICAgIDxUZW1BeGlzVHlwPjEwMDAwMDwvVGVtQXhpc1R5cD4NCiAgICA8TWVudU5tPumAo+e1kENG6KiI566X5pu4PC9NZW51Tm0+DQogICAgPEl0ZW1ObT7nj77ph5Hlj4rjgbPnj77ph5HlkIznrYnnianjgavkv4Ljgovmj5vnrpflt67poY08L0l0ZW1ObT4NCiAgICA8Q29sTm0+5b2T5pyf6YeR6aGNPC9Db2xObT4NCiAgICA8T3JpZ2luYWxWYWw+NTQ5LDEzNCwwMDA8L09yaWdpbmFsVmFsPg0KICAgIDxMYXN0TnVtVmFsPjU0OTwvTGFzdE51bVZhbD4NCiAgICA8UmF3TGlua1ZhbD41NDk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0" Error="">PD94bWwgdmVyc2lvbj0iMS4wIiBlbmNvZGluZz0idXRmLTgiPz4NCjxMaW5rSW5mb0V4Y2VsIHhtbG5zOnhzaT0iaHR0cDovL3d3dy53My5vcmcvMjAwMS9YTUxTY2hlbWEtaW5zdGFuY2UiIHhtbG5zOnhzZD0iaHR0cDovL3d3dy53My5vcmcvMjAwMS9YTUxTY2hlbWEiPg0KICA8TGlua0luZm9Db3JlPg0KICAgIDxMaW5rSWQ+ODEwPC9MaW5rSWQ+DQogICAgPEluZmxvd1ZhbD4xOTIsMjk5PC9JbmZsb3dWYWw+DQogICAgPERpc3BWYWw+MTkyLDI5OSA8L0Rpc3BWYWw+DQogICAgPExhc3RVcGRUaW1lPjIwMjUvMDUvMDggMTg6NDc6NDg8L0xhc3RVcGRUaW1lPg0KICAgIDxXb3Jrc2hlZXROTT5DRuOAkElGUlPjgJEgPC9Xb3Jrc2hlZXROTT4NCiAgICA8TGlua0NlbGxBZGRyZXNzQTE+UTYxPC9MaW5rQ2VsbEFkZHJlc3NBMT4NCiAgICA8TGlua0NlbGxBZGRyZXNzUjFDMT5SNjF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2NzA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TkyLDI5OSwzNDMsMDAwPC9PcmlnaW5hbFZhbD4NCiAgICA8TGFzdE51bVZhbD4xOTIsMjk5PC9MYXN0TnVtVmFsPg0KICAgIDxSYXdMaW5rVmFsPjE5MiwyOTk8L1Jhd0xpbmtWYWw+DQogICAgPFZpZXdVbml0VHlwPjc8L1ZpZXdVbml0VHlwPg0KICAgIDxEZWNpbWFsUG9pbnQ+MDwvRGVjaW1hbFBvaW50Pg0KICAgIDxSb3VuZFR5cD4yPC9Sb3VuZFR5cD4NCiAgICA8TnVtVGV4dFR5cD4xPC9OdW1UZXh0VHlwPg0KICAgIDxDbGFzc1R5cD4zPC9DbGFzc1R5cD4NCiAgICA8RFRvdGFsWU1ESE1TPjIwMjUvMDUvMDcgMTY6NDI6MT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1" Error="">PD94bWwgdmVyc2lvbj0iMS4wIiBlbmNvZGluZz0idXRmLTgiPz4NCjxMaW5rSW5mb0V4Y2VsIHhtbG5zOnhzaT0iaHR0cDovL3d3dy53My5vcmcvMjAwMS9YTUxTY2hlbWEtaW5zdGFuY2UiIHhtbG5zOnhzZD0iaHR0cDovL3d3dy53My5vcmcvMjAwMS9YTUxTY2hlbWEiPg0KICA8TGlua0luZm9Db3JlPg0KICAgIDxMaW5rSWQ+ODExPC9MaW5rSWQ+DQogICAgPEluZmxvd1ZhbD4tMTE5PC9JbmZsb3dWYWw+DQogICAgPERpc3BWYWw+4payIDExOSA8L0Rpc3BWYWw+DQogICAgPExhc3RVcGRUaW1lPjIwMjUvMDUvMDggMTg6NDc6NDg8L0xhc3RVcGRUaW1lPg0KICAgIDxXb3Jrc2hlZXROTT5DRuOAkElGUlPjgJEg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EvMC9EMjMwMDUwMTAwMzAwMDAwMDAwMC8xLzEvMjQyL0s5MDAwMDAxMjE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yMTwvSXRlbUlkPg0KICAgIDxEaXNwSXRlbUlkPks2ODAwMDAwMDwvRGlzcEl0ZW1JZD4NCiAgICA8Q29sSWQ+UjMwMTAwMDAwIzwvQ29sSWQ+DQogICAgPFRlbUF4aXNUeXA+MTAwMDAwPC9UZW1BeGlzVHlwPg0KICAgIDxNZW51Tm0+6YCj57WQQ0boqIjnrpfmm7g8L01lbnVObT4NCiAgICA8SXRlbU5tPumAo+e1kOOBruevhOWbsuOBruWkieabtOOBq+S8tOOBhuePvumHkeWPiuOBs+ePvumHkeWQjOetieeJqeOBrua4m+WwkemhjTwvSXRlbU5tPg0KICAgIDxDb2xObT7lvZPmnJ/ph5HpoY08L0NvbE5tPg0KICAgIDxPcmlnaW5hbFZhbD4tMTE5LDEzNywwMDA8L09yaWdpbmFsVmFsPg0KICAgIDxMYXN0TnVtVmFsPi0xMTk8L0xhc3ROdW1WYWw+DQogICAgPFJhd0xpbmtWYWw+LTExOTwvUmF3TGlua1ZhbD4NCiAgICA8Vmlld1VuaXRUeXA+NzwvVmlld1VuaXRUeXA+DQogICAgPERlY2ltYWxQb2ludD4wPC9EZWNpbWFsUG9pbnQ+DQogICAgPFJvdW5kVHlwPjI8L1JvdW5kVHlwPg0KICAgIDxOdW1UZXh0VHlwPjE8L051bVRleHRUeXA+DQogICAgPENsYXNzVHlwPjM8L0NsYXNzVHlwPg0KICAgIDxEVG90YWxZTURITVM+MjAyNS8wNS8wNyAxNjo0Mjox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2" Error="">PD94bWwgdmVyc2lvbj0iMS4wIiBlbmNvZGluZz0idXRmLTgiPz4NCjxMaW5rSW5mb0V4Y2VsIHhtbG5zOnhzaT0iaHR0cDovL3d3dy53My5vcmcvMjAwMS9YTUxTY2hlbWEtaW5zdGFuY2UiIHhtbG5zOnhzZD0iaHR0cDovL3d3dy53My5vcmcvMjAwMS9YTUxTY2hlbWEiPg0KICA8TGlua0luZm9Db3JlPg0KICAgIDxMaW5rSWQ+ODEyPC9MaW5rSWQ+DQogICAgPEluZmxvd1ZhbD4xLDEwNjwvSW5mbG93VmFsPg0KICAgIDxEaXNwVmFsPjEsMTA2IDwvRGlzcFZhbD4NCiAgICA8TGFzdFVwZFRpbWU+MjAyNS8wNS8wOCAxODo0Nzo0ODwvTGFzdFVwZFRpbWU+DQogICAgPFdvcmtzaGVldE5NPkVUQyA8L1dvcmtzaGVldE5NPg0KICAgIDxMaW5rQ2VsbEFkZHJlc3NBMT5BRTY8L0xpbmtDZWxsQWRkcmVzc0ExPg0KICAgIDxMaW5rQ2VsbEFkZHJlc3NSMUMxPlI2QzMxPC9MaW5rQ2VsbEFkZHJlc3NSMUMxPg0KICAgIDxDZWxsQmFja2dyb3VuZENvbG9yPjE2Nzc3MjE1PC9DZWxsQmFja2dyb3VuZENvbG9yPg0KICAgIDxDZWxsQmFja2dyb3VuZENvbG9ySW5kZXg+LTQxNDI8L0NlbGxCYWNrZ3JvdW5kQ29sb3JJbmRleD4NCiAgPC9MaW5rSW5mb0NvcmU+DQogIDxMaW5rSW5mb1hzYT4NCiAgICA8QXVJZD4wNTU5Ny8yMi8xLzAvRDIzMDE1MDA1MDA1MDAwMDAwMDAvMS8xLzI0Mi9LMTE0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QwMDAwMCM8L0l0ZW1JZD4NCiAgICA8RGlzcEl0ZW1JZD5LMTE0MDAwMDAwPC9EaXNwSXRlbUlkPg0KICAgIDxDb2xJZD5SMzAxMDAwMDAjPC9Db2xJZD4NCiAgICA8VGVtQXhpc1R5cD4xMDAwMDA8L1RlbUF4aXNUeXA+DQogICAgPE1lbnVObT7ntYzllrbmiJDnuL48L01lbnVObT4NCiAgICA8SXRlbU5tPuimquS8muekvuOBruaJgOacieiAheOBq+W4sOWxnuOBmeOCi+W9k+acn+WIqeebijwvSXRlbU5tPg0KICAgIDxDb2xObT4yMuacnz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zwvTnVtVGV4dFR5cD4NCiAgICA8Q2xhc3NUeXA+MzwvQ2xhc3NUeXA+DQogICAgPERUb3RhbFlNREhNUz4yMDI1LzA1LzA3IDE2OjQyOjEx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3" Error="">PD94bWwgdmVyc2lvbj0iMS4wIiBlbmNvZGluZz0idXRmLTgiPz4NCjxMaW5rSW5mb0V4Y2VsIHhtbG5zOnhzaT0iaHR0cDovL3d3dy53My5vcmcvMjAwMS9YTUxTY2hlbWEtaW5zdGFuY2UiIHhtbG5zOnhzZD0iaHR0cDovL3d3dy53My5vcmcvMjAwMS9YTUxTY2hlbWEiPg0KICA8TGlua0luZm9Db3JlPg0KICAgIDxMaW5rSWQ+ODEzPC9MaW5rSWQ+DQogICAgPEluZmxvd1ZhbD4zMCw4NzM8L0luZmxvd1ZhbD4NCiAgICA8RGlzcFZhbD4zMCw4NzMgPC9EaXNwVmFsPg0KICAgIDxMYXN0VXBkVGltZT4yMDI1LzA1LzA4IDE4OjQ3OjQ4PC9MYXN0VXBkVGltZT4NCiAgICA8V29ya3NoZWV0Tk0+RVRDIDwvV29ya3NoZWV0Tk0+DQogICAgPExpbmtDZWxsQWRkcmVzc0ExPkFFNzwvTGlua0NlbGxBZGRyZXNzQTE+DQogICAgPExpbmtDZWxsQWRkcmVzc1IxQzE+Ujd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TAwMDAwMDAwMC8xLzEvMjQyL0sxMjI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MjAwMDAwIzwvSXRlbUlkPg0KICAgIDxEaXNwSXRlbUlkPksxMjIwMDAwMDA8L0Rpc3BJdGVtSWQ+DQogICAgPENvbElkPlIzMDEwMDAwMCM8L0NvbElkPg0KICAgIDxUZW1BeGlzVHlwPjEwMDAwMDwvVGVtQXhpc1R5cD4NCiAgICA8TWVudU5tPuiyoeaUv+eKtuaFizwvTWVudU5tPg0KICAgIDxJdGVtTm0+6LOH55Sj5ZCI6KiIPC9JdGVtTm0+DQogICAgPENvbE5tPjIy5pyfPC9Db2xObT4NCiAgICA8T3JpZ2luYWxWYWw+MywwODcsMjUyLDQyNywwMDA8L09yaWdpbmFsVmFsPg0KICAgIDxMYXN0TnVtVmFsPjMsMDg3LDI1MjwvTGFzdE51bVZhbD4NCiAgICA8UmF3TGlua1ZhbD4zLDA4NywyNTI8L1Jhd0xpbmtWYWw+DQogICAgPFZpZXdVbml0VHlwPjc8L1ZpZXdVbml0VHlwPg0KICAgIDxEZWNpbWFsUG9pbnQ+MDwvRGVjaW1hbFBvaW50Pg0KICAgIDxSb3VuZFR5cD4yPC9Sb3VuZFR5cD4NCiAgICA8TnVtVGV4dFR5cD4zPC9OdW1UZXh0VHlwPg0KICAgIDxDbGFzc1R5cD4zPC9DbGFzc1R5cD4NCiAgICA8RFRvdGFsWU1ESE1TPjIwMjUvMDUvMDcgMTY6NDM6Mz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4" Error="">PD94bWwgdmVyc2lvbj0iMS4wIiBlbmNvZGluZz0idXRmLTgiPz4NCjxMaW5rSW5mb0V4Y2VsIHhtbG5zOnhzaT0iaHR0cDovL3d3dy53My5vcmcvMjAwMS9YTUxTY2hlbWEtaW5zdGFuY2UiIHhtbG5zOnhzZD0iaHR0cDovL3d3dy53My5vcmcvMjAwMS9YTUxTY2hlbWEiPg0KICA8TGlua0luZm9Db3JlPg0KICAgIDxMaW5rSWQ+ODE0PC9MaW5rSWQ+DQogICAgPEluZmxvd1ZhbD45LDY5MDwvSW5mbG93VmFsPg0KICAgIDxEaXNwVmFsPjksNjkwIDwvRGlzcFZhbD4NCiAgICA8TGFzdFVwZFRpbWU+MjAyNS8wNS8wOCAxODo0Nzo0ODwvTGFzdFVwZFRpbWU+DQogICAgPFdvcmtzaGVldE5NPkVUQyA8L1dvcmtzaGVldE5NPg0KICAgIDxMaW5rQ2VsbEFkZHJlc3NBMT5BRTg8L0xpbmtDZWxsQWRkcmVzc0ExPg0KICAgIDxMaW5rQ2VsbEFkZHJlc3NSMUMxPlI4QzMxPC9MaW5rQ2VsbEFkZHJlc3NSMUMxPg0KICAgIDxDZWxsQmFja2dyb3VuZENvbG9yPjE2Nzc3MjE1PC9DZWxsQmFja2dyb3VuZENvbG9yPg0KICAgIDxDZWxsQmFja2dyb3VuZENvbG9ySW5kZXg+LTQxNDI8L0NlbGxCYWNrZ3JvdW5kQ29sb3JJbmRleD4NCiAgPC9MaW5rSW5mb0NvcmU+DQogIDxMaW5rSW5mb1hzYT4NCiAgICA8QXVJZD4wNTU5Ny8yMi8xLzAvRDIzMDE1MDA1MDEwMDAwMDAwMDAvMS8xLzI0Mi9LMTI0MDAwMDAjL1IzMDEwMDAwMC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uacnzwvQ29sTm0+DQogICAgPE9yaWdpbmFsVmFsPjk2OCw5NTYsODAzLDAwMDwvT3JpZ2luYWxWYWw+DQogICAgPExhc3ROdW1WYWw+OTY4LDk1NjwvTGFzdE51bVZhbD4NCiAgICA8UmF3TGlua1ZhbD45NjgsOTU2PC9SYXdMaW5rVmFsPg0KICAgIDxWaWV3VW5pdFR5cD43PC9WaWV3VW5pdFR5cD4NCiAgICA8RGVjaW1hbFBvaW50PjA8L0RlY2ltYWxQb2ludD4NCiAgICA8Um91bmRUeXA+MjwvUm91bmRUeXA+DQogICAgPE51bVRleHRUeXA+MzwvTnVtVGV4dFR5cD4NCiAgICA8Q2xhc3NUeXA+MzwvQ2xhc3NUeXA+DQogICAgPERUb3RhbFlNREhNUz4yMDI1LzA1LzA3IDE2OjQzOjM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5" Error="">PD94bWwgdmVyc2lvbj0iMS4wIiBlbmNvZGluZz0idXRmLTgiPz4NCjxMaW5rSW5mb0V4Y2VsIHhtbG5zOnhzaT0iaHR0cDovL3d3dy53My5vcmcvMjAwMS9YTUxTY2hlbWEtaW5zdGFuY2UiIHhtbG5zOnhzZD0iaHR0cDovL3d3dy53My5vcmcvMjAwMS9YTUxTY2hlbWEiPg0KICA8TGlua0luZm9Db3JlPg0KICAgIDxMaW5rSWQ+ODE1PC9MaW5rSWQ+DQogICAgPEluZmxvd1ZhbD4yMTAsODI5LDI4NTwvSW5mbG93VmFsPg0KICAgIDxEaXNwVmFsPjIxMCw4MjksMjg1IDwvRGlzcFZhbD4NCiAgICA8TGFzdFVwZFRpbWU+MjAyNS8wNS8wOCAxODo0Nzo0ODwvTGFzdFVwZFRpbWU+DQogICAgPFdvcmtzaGVldE5NPkVUQyA8L1dvcmtzaGVldE5NPg0KICAgIDxMaW5rQ2VsbEFkZHJlc3NBMT5BRTI1PC9MaW5rQ2VsbEFkZHJlc3NBMT4NCiAgICA8TGlua0NlbGxBZGRyZXNzUjFDMT5SMjV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zUwMDAwMDAwMC8xLzEvMjQyL0sxMjM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y5pyfPC9Db2xObT4NCiAgICA8T3JpZ2luYWxWYWw+MjEwLDgyOSwyODUuMDAwMDwvT3JpZ2luYWxWYWw+DQogICAgPExhc3ROdW1WYWw+MjEwLDgyOSwyODU8L0xhc3ROdW1WYWw+DQogICAgPFJhd0xpbmtWYWw+MjEwLDgyOSwyODU8L1Jhd0xpbmtWYWw+DQogICAgPFZpZXdVbml0VHlwPjE8L1ZpZXdVbml0VHlwPg0KICAgIDxEZWNpbWFsUG9pbnQ+MDwvRGVjaW1hbFBvaW50Pg0KICAgIDxSb3VuZFR5cD4yPC9Sb3VuZFR5cD4NCiAgICA8TnVtVGV4dFR5cD4zPC9OdW1UZXh0VHlwPg0KICAgIDxDbGFzc1R5cD4zPC9DbGFzc1R5cD4NCiAgICA8RFRvdGFsWU1ESE1TPjIwMjUvMDUvMDcgMTY6NDM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6" Error="">PD94bWwgdmVyc2lvbj0iMS4wIiBlbmNvZGluZz0idXRmLTgiPz4NCjxMaW5rSW5mb0V4Y2VsIHhtbG5zOnhzaT0iaHR0cDovL3d3dy53My5vcmcvMjAwMS9YTUxTY2hlbWEtaW5zdGFuY2UiIHhtbG5zOnhzZD0iaHR0cDovL3d3dy53My5vcmcvMjAwMS9YTUxTY2hlbWEiPg0KICA8TGlua0luZm9Db3JlPg0KICAgIDxMaW5rSWQ+ODE2PC9MaW5rSWQ+DQogICAgPEluZmxvd1ZhbD4yMTUsMzU0LDE0NDwvSW5mbG93VmFsPg0KICAgIDxEaXNwVmFsPjIxNSwzNTQsMTQ0IDwvRGlzcFZhbD4NCiAgICA8TGFzdFVwZFRpbWU+MjAyNS8wNS8wOCAxODo0Nzo0ODwvTGFzdFVwZFRpbWU+DQogICAgPFdvcmtzaGVldE5NPkVUQyA8L1dvcmtzaGVldE5NPg0KICAgIDxMaW5rQ2VsbEFkZHJlc3NBMT5BRTIzPC9MaW5rQ2VsbEFkZHJlc3NBMT4NCiAgICA8TGlua0NlbGxBZGRyZXNzUjFDMT5SMjNDMzE8L0xpbmtDZWxsQWRkcmVzc1IxQzE+DQogICAgPENlbGxCYWNrZ3JvdW5kQ29sb3I+MTY3NzcyMTU8L0NlbGxCYWNrZ3JvdW5kQ29sb3I+DQogICAgPENlbGxCYWNrZ3JvdW5kQ29sb3JJbmRleD4tNDE0MjwvQ2VsbEJhY2tncm91bmRDb2xvckluZGV4Pg0KICA8L0xpbmtJbmZvQ29yZT4NCiAgPExpbmtJbmZvWHNhPg0KICAgIDxBdUlkPjA1NTk3LzIyLzEvMC9EMjMwMTUwMDUwMzUwMDAwMDAwMC8xLzEvMjQyL0sxMjUwMDAwMCMvUjMwMTAw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y5pyfPC9Db2xObT4NCiAgICA8T3JpZ2luYWxWYWw+MjE1LDM1NCwxNDQuMTA2OTwvT3JpZ2luYWxWYWw+DQogICAgPExhc3ROdW1WYWw+MjE1LDM1NCwxNDQ8L0xhc3ROdW1WYWw+DQogICAgPFJhd0xpbmtWYWw+MjE1LDM1NCwxNDQ8L1Jhd0xpbmtWYWw+DQogICAgPFZpZXdVbml0VHlwPjE8L1ZpZXdVbml0VHlwPg0KICAgIDxEZWNpbWFsUG9pbnQ+MDwvRGVjaW1hbFBvaW50Pg0KICAgIDxSb3VuZFR5cD4yPC9Sb3VuZFR5cD4NCiAgICA8TnVtVGV4dFR5cD4zPC9OdW1UZXh0VHlwPg0KICAgIDxDbGFzc1R5cD4zPC9DbGFzc1R5cD4NCiAgICA8RFRvdGFsWU1ESE1TPjIwMjUvMDUvMDcgMTY6NDM6Mz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7" Error="">PD94bWwgdmVyc2lvbj0iMS4wIiBlbmNvZGluZz0idXRmLTgiPz4NCjxMaW5rSW5mb0V4Y2VsIHhtbG5zOnhzaT0iaHR0cDovL3d3dy53My5vcmcvMjAwMS9YTUxTY2hlbWEtaW5zdGFuY2UiIHhtbG5zOnhzZD0iaHR0cDovL3d3dy53My5vcmcvMjAwMS9YTUxTY2hlbWEiPg0KICA8TGlua0luZm9Db3JlPg0KICAgIDxMaW5rSWQ+ODE3PC9MaW5rSWQ+DQogICAgPEluZmxvd1ZhbD42NTU8L0luZmxvd1ZhbD4NCiAgICA8RGlzcFZhbD42NTUgPC9EaXNwVmFsPg0KICAgIDxMYXN0VXBkVGltZT4yMDI1LzA1LzA4IDE5OjA0OjU3PC9MYXN0VXBkVGltZT4NCiAgICA8V29ya3NoZWV0Tk0+U0VHTUVOVOOAkElGUlPjgJE8L1dvcmtzaGVldE5NPg0KICAgIDxMaW5rQ2VsbEFkZHJlc3NBMT5ONjwvTGlua0NlbGxBZGRyZXNzQTE+DQogICAgPExpbmtDZWxsQWRkcmVzc1IxQzE+UjZ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jUsNDc0LDIyOCwwMDA8L09yaWdpbmFsVmFsPg0KICAgIDxMYXN0TnVtVmFsPjY1LDQ3NDwvTGFzdE51bVZhbD4NCiAgICA8UmF3TGlua1ZhbD42NSw0NzQ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8" Error="">PD94bWwgdmVyc2lvbj0iMS4wIiBlbmNvZGluZz0idXRmLTgiPz4NCjxMaW5rSW5mb0V4Y2VsIHhtbG5zOnhzaT0iaHR0cDovL3d3dy53My5vcmcvMjAwMS9YTUxTY2hlbWEtaW5zdGFuY2UiIHhtbG5zOnhzZD0iaHR0cDovL3d3dy53My5vcmcvMjAwMS9YTUxTY2hlbWEiPg0KICA8TGlua0luZm9Db3JlPg0KICAgIDxMaW5rSWQ+ODE4PC9MaW5rSWQ+DQogICAgPEluZmxvd1ZhbD4yLDg5NzwvSW5mbG93VmFsPg0KICAgIDxEaXNwVmFsPjIsODk3IDwvRGlzcFZhbD4NCiAgICA8TGFzdFVwZFRpbWU+MjAyNS8wNS8wOCAxOTowNDo1NzwvTGFzdFVwZFRpbWU+DQogICAgPFdvcmtzaGVldE5NPlNFR01FTlT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I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I4OSw3MDMsNDYxLDAwMDwvT3JpZ2luYWxWYWw+DQogICAgPExhc3ROdW1WYWw+Mjg5LDcwMzwvTGFzdE51bVZhbD4NCiAgICA8UmF3TGlua1ZhbD4yODksNzAz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9" Error="">PD94bWwgdmVyc2lvbj0iMS4wIiBlbmNvZGluZz0idXRmLTgiPz4NCjxMaW5rSW5mb0V4Y2VsIHhtbG5zOnhzaT0iaHR0cDovL3d3dy53My5vcmcvMjAwMS9YTUxTY2hlbWEtaW5zdGFuY2UiIHhtbG5zOnhzZD0iaHR0cDovL3d3dy53My5vcmcvMjAwMS9YTUxTY2hlbWEiPg0KICA8TGlua0luZm9Db3JlPg0KICAgIDxMaW5rSWQ+ODE5PC9MaW5rSWQ+DQogICAgPEluZmxvd1ZhbD4xNjwvSW5mbG93VmFsPg0KICAgIDxEaXNwVmFsPjE2IDwvRGlzcFZhbD4NCiAgICA8TGFzdFVwZFRpbWU+MjAyNS8wNS8wOCAxOTowNDo1NzwvTGFzdFVwZFRpbWU+DQogICAgPFdvcmtzaGVldE5NPlNFR01FTlTjgJBJRlJT44CR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MTAyMDAwMDAjL1UzMDEwMDEwMDI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xLDU3MSw0NDQsMDAwPC9PcmlnaW5hbFZhbD4NCiAgICA8TGFzdE51bVZhbD4xLDU3MTwvTGFzdE51bVZhbD4NCiAgICA8UmF3TGlua1ZhbD4xLDU3M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20" Error="">PD94bWwgdmVyc2lvbj0iMS4wIiBlbmNvZGluZz0idXRmLTgiPz4NCjxMaW5rSW5mb0V4Y2VsIHhtbG5zOnhzaT0iaHR0cDovL3d3dy53My5vcmcvMjAwMS9YTUxTY2hlbWEtaW5zdGFuY2UiIHhtbG5zOnhzZD0iaHR0cDovL3d3dy53My5vcmcvMjAwMS9YTUxTY2hlbWEiPg0KICA8TGlua0luZm9Db3JlPg0KICAgIDxMaW5rSWQ+ODIwPC9MaW5rSWQ+DQogICAgPEluZmxvd1ZhbD4xMjM8L0luZmxvd1ZhbD4NCiAgICA8RGlzcFZhbD4xMjMgPC9EaXNwVmFsPg0KICAgIDxMYXN0VXBkVGltZT4yMDI1LzA1LzA4IDE5OjA0OjU3PC9MYXN0VXBkVGltZT4NCiAgICA8V29ya3NoZWV0Tk0+U0VHTUVOV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M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M8L0NvbElkPg0KICAgIDxUZW1BeGlzVHlwPjEwMDAwMDwvVGVtQXhpc1R5cD4NCiAgICA8TWVudU5tPuOCu+OCsOODoeODs+ODiOaDheWgsTwvTWVudU5tPg0KICAgIDxJdGVtTm0+44K744Kw44Oh44Oz44OI5Yip55uKPC9JdGVtTm0+DQogICAgPENvbE5tPuW9k+acn+iIquepuueUo+alreODu+S6pOmAmuODl+ODreOCuOOCp+OCr+ODiDwvQ29sTm0+DQogICAgPE9yaWdpbmFsVmFsPjEyLDMyMSwxNDEsMDAwPC9PcmlnaW5hbFZhbD4NCiAgICA8TGFzdE51bVZhbD4xMiwzMjE8L0xhc3ROdW1WYWw+DQogICAgPFJhd0xpbmtWYWw+MTIsMzIx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1" Error="">PD94bWwgdmVyc2lvbj0iMS4wIiBlbmNvZGluZz0idXRmLTgiPz4NCjxMaW5rSW5mb0V4Y2VsIHhtbG5zOnhzaT0iaHR0cDovL3d3dy53My5vcmcvMjAwMS9YTUxTY2hlbWEtaW5zdGFuY2UiIHhtbG5zOnhzZD0iaHR0cDovL3d3dy53My5vcmcvMjAwMS9YTUxTY2hlbWEiPg0KICA8TGlua0luZm9Db3JlPg0KICAgIDxMaW5rSWQ+ODIxPC9MaW5rSWQ+DQogICAgPEluZmxvd1ZhbD4zLDczNDwvSW5mbG93VmFsPg0KICAgIDxEaXNwVmFsPjMsNzM0IDwvRGlzcFZhbD4NCiAgICA8TGFzdFVwZFRpbWU+MjAyNS8wNS8wOCAxOTowNDo1NzwvTGFzdFVwZFRpbWU+DQogICAgPFdvcmtzaGVldE5NPlNFR01FTlT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M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M3Myw0MDUsODcyLDAwMDwvT3JpZ2luYWxWYWw+DQogICAgPExhc3ROdW1WYWw+MzczLDQwNTwvTGFzdE51bVZhbD4NCiAgICA8UmF3TGlua1ZhbD4zNzMsNDA1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2" Error="">PD94bWwgdmVyc2lvbj0iMS4wIiBlbmNvZGluZz0idXRmLTgiPz4NCjxMaW5rSW5mb0V4Y2VsIHhtbG5zOnhzaT0iaHR0cDovL3d3dy53My5vcmcvMjAwMS9YTUxTY2hlbWEtaW5zdGFuY2UiIHhtbG5zOnhzZD0iaHR0cDovL3d3dy53My5vcmcvMjAwMS9YTUxTY2hlbWEiPg0KICA8TGlua0luZm9Db3JlPg0KICAgIDxMaW5rSWQ+ODIyPC9MaW5rSWQ+DQogICAgPEluZmxvd1ZhbD4yNjM8L0luZmxvd1ZhbD4NCiAgICA8RGlzcFZhbD4yNjMgPC9EaXNwVmFsPg0KICAgIDxMYXN0VXBkVGltZT4yMDI1LzA1LzA4IDE5OjA0OjU3PC9MYXN0VXBkVGltZT4NCiAgICA8V29ya3NoZWV0Tk0+U0VHTUVOVOOAkElGUlPjgJE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M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jYsMjk2LDQ0NCwwMDA8L09yaWdpbmFsVmFsPg0KICAgIDxMYXN0TnVtVmFsPjI2LDI5NjwvTGFzdE51bVZhbD4NCiAgICA8UmF3TGlua1ZhbD4yNiwyOTY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3" Error="">PD94bWwgdmVyc2lvbj0iMS4wIiBlbmNvZGluZz0idXRmLTgiPz4NCjxMaW5rSW5mb0V4Y2VsIHhtbG5zOnhzaT0iaHR0cDovL3d3dy53My5vcmcvMjAwMS9YTUxTY2hlbWEtaW5zdGFuY2UiIHhtbG5zOnhzZD0iaHR0cDovL3d3dy53My5vcmcvMjAwMS9YTUxTY2hlbWEiPg0KICA8TGlua0luZm9Db3JlPg0KICAgIDxMaW5rSWQ+ODIzPC9MaW5rSWQ+DQogICAgPEluZmxvd1ZhbD4yMjQ8L0luZmxvd1ZhbD4NCiAgICA8RGlzcFZhbD4yMjQgPC9EaXNwVmFsPg0KICAgIDxMYXN0VXBkVGltZT4yMDI1LzA1LzA4IDE5OjA0OjU3PC9MYXN0VXBkVGltZT4NCiAgICA8V29ya3NoZWV0Tk0+U0VHTUVOVO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U8L0NvbElkPg0KICAgIDxUZW1BeGlzVHlwPjEwMDAwMDwvVGVtQXhpc1R5cD4NCiAgICA8TWVudU5tPuOCu+OCsOODoeODs+ODiOaDheWgsTwvTWVudU5tPg0KICAgIDxJdGVtTm0+44K744Kw44Oh44Oz44OI5Yip55uKPC9JdGVtTm0+DQogICAgPENvbE5tPuW9k+acn+OCpOODs+ODleODqeODu+ODmOODq+OCueOCseOCojwvQ29sTm0+DQogICAgPE9yaWdpbmFsVmFsPjIyLDQ0NywxMTYsMDAwPC9PcmlnaW5hbFZhbD4NCiAgICA8TGFzdE51bVZhbD4yMiw0NDc8L0xhc3ROdW1WYWw+DQogICAgPFJhd0xpbmtWYWw+MjIsNDQ3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4" Error="">PD94bWwgdmVyc2lvbj0iMS4wIiBlbmNvZGluZz0idXRmLTgiPz4NCjxMaW5rSW5mb0V4Y2VsIHhtbG5zOnhzaT0iaHR0cDovL3d3dy53My5vcmcvMjAwMS9YTUxTY2hlbWEtaW5zdGFuY2UiIHhtbG5zOnhzZD0iaHR0cDovL3d3dy53My5vcmcvMjAwMS9YTUxTY2hlbWEiPg0KICA8TGlua0luZm9Db3JlPg0KICAgIDxMaW5rSWQ+ODI0PC9MaW5rSWQ+DQogICAgPEluZmxvd1ZhbD40MDk8L0luZmxvd1ZhbD4NCiAgICA8RGlzcFZhbD40MDkgPC9EaXNwVmFsPg0KICAgIDxMYXN0VXBkVGltZT4yMDI1LzA1LzA4IDE5OjA0OjU3PC9MYXN0VXBkVGltZT4NCiAgICA8V29ya3NoZWV0Tk0+U0VHTUVOVOOAkElGUlPjgJE8L1dvcmtzaGVldE5NPg0KICAgIDxMaW5rQ2VsbEFkZHJlc3NBMT5OODwvTGlua0NlbGxBZGRyZXNzQTE+DQogICAgPExpbmtDZWxsQWRkcmVzc1IxQzE+Ujh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NDAsODk5LDM2MywwMDA8L09yaWdpbmFsVmFsPg0KICAgIDxMYXN0TnVtVmFsPjQwLDg5OTwvTGFzdE51bVZhbD4NCiAgICA8UmF3TGlua1ZhbD40MCw4OTk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5" Error="">PD94bWwgdmVyc2lvbj0iMS4wIiBlbmNvZGluZz0idXRmLTgiPz4NCjxMaW5rSW5mb0V4Y2VsIHhtbG5zOnhzaT0iaHR0cDovL3d3dy53My5vcmcvMjAwMS9YTUxTY2hlbWEtaW5zdGFuY2UiIHhtbG5zOnhzZD0iaHR0cDovL3d3dy53My5vcmcvMjAwMS9YTUxTY2hlbWEiPg0KICA8TGlua0luZm9Db3JlPg0KICAgIDxMaW5rSWQ+ODI1PC9MaW5rSWQ+DQogICAgPEluZmxvd1ZhbD42LDExNjwvSW5mbG93VmFsPg0KICAgIDxEaXNwVmFsPjYsMTE2IDwvRGlzcFZhbD4NCiAgICA8TGFzdFVwZFRpbWU+MjAyNS8wNS8wOCAxOTowNDo1NzwvTGFzdFVwZFRpbWU+DQogICAgPFdvcmtzaGVldE5NPlNFR01FTlT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U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YxMSw1NjAsNTgwLDAwMDwvT3JpZ2luYWxWYWw+DQogICAgPExhc3ROdW1WYWw+NjExLDU2MDwvTGFzdE51bVZhbD4NCiAgICA8UmF3TGlua1ZhbD42MTEsNTYw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6" Error="">PD94bWwgdmVyc2lvbj0iMS4wIiBlbmNvZGluZz0idXRmLTgiPz4NCjxMaW5rSW5mb0V4Y2VsIHhtbG5zOnhzaT0iaHR0cDovL3d3dy53My5vcmcvMjAwMS9YTUxTY2hlbWEtaW5zdGFuY2UiIHhtbG5zOnhzZD0iaHR0cDovL3d3dy53My5vcmcvMjAwMS9YTUxTY2hlbWEiPg0KICA8TGlua0luZm9Db3JlPg0KICAgIDxMaW5rSWQ+ODI2PC9MaW5rSWQ+DQogICAgPEluZmxvd1ZhbD4zNTk8L0luZmxvd1ZhbD4NCiAgICA8RGlzcFZhbD4zNTkgPC9EaXNwVmFsPg0KICAgIDxMYXN0VXBkVGltZT4yMDI1LzA1LzA4IDE5OjA0OjU3PC9MYXN0VXBkVGltZT4NCiAgICA8V29ya3NoZWV0Tk0+U0VHTUVOVOOAkElGUlPjgJE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VTMwMTAwMTAwN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MzUsOTQyLDA0NCwwMDA8L09yaWdpbmFsVmFsPg0KICAgIDxMYXN0TnVtVmFsPjM1LDk0MjwvTGFzdE51bVZhbD4NCiAgICA8UmF3TGlua1ZhbD4zNSw5NDI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27" Error="">PD94bWwgdmVyc2lvbj0iMS4wIiBlbmNvZGluZz0idXRmLTgiPz4NCjxMaW5rSW5mb0V4Y2VsIHhtbG5zOnhzaT0iaHR0cDovL3d3dy53My5vcmcvMjAwMS9YTUxTY2hlbWEtaW5zdGFuY2UiIHhtbG5zOnhzZD0iaHR0cDovL3d3dy53My5vcmcvMjAwMS9YTUxTY2hlbWEiPg0KICA8TGlua0luZm9Db3JlPg0KICAgIDxMaW5rSWQ+ODI3PC9MaW5rSWQ+DQogICAgPEluZmxvd1ZhbD4yOTI8L0luZmxvd1ZhbD4NCiAgICA8RGlzcFZhbD4yOTIgPC9EaXNwVmFsPg0KICAgIDxMYXN0VXBkVGltZT4yMDI1LzA1LzA4IDE5OjA0OjU3PC9MYXN0VXBkVGltZT4NCiAgICA8V29ya3NoZWV0Tk0+U0VHTUVOV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Ni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I5LDE4Niw1ODcsMDAwPC9PcmlnaW5hbFZhbD4NCiAgICA8TGFzdE51bVZhbD4yOSwxODY8L0xhc3ROdW1WYWw+DQogICAgPFJhd0xpbmtWYWw+MjksMTg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8" Error="">PD94bWwgdmVyc2lvbj0iMS4wIiBlbmNvZGluZz0idXRmLTgiPz4NCjxMaW5rSW5mb0V4Y2VsIHhtbG5zOnhzaT0iaHR0cDovL3d3dy53My5vcmcvMjAwMS9YTUxTY2hlbWEtaW5zdGFuY2UiIHhtbG5zOnhzZD0iaHR0cDovL3d3dy53My5vcmcvMjAwMS9YTUxTY2hlbWEiPg0KICA8TGlua0luZm9Db3JlPg0KICAgIDxMaW5rSWQ+ODI4PC9MaW5rSWQ+DQogICAgPEluZmxvd1ZhbD40LDg3MTwvSW5mbG93VmFsPg0KICAgIDxEaXNwVmFsPjQsODcxIDwvRGlzcFZhbD4NCiAgICA8TGFzdFVwZFRpbWU+MjAyNS8wNS8wOCAxOTowNDo1NzwvTGFzdFVwZFRpbWU+DQogICAgPFdvcmtzaGVldE5NPlNFR01FTlTjgJBJRlJT44CRPC9Xb3Jrc2hlZXROTT4NCiAgICA8TGlua0NlbGxBZGRyZXNzQTE+UDk8L0xpbmtDZWxsQWRkcmVzc0ExPg0KICAgIDxMaW5rQ2VsbEFkZHJlc3NSMUMxPlI5QzE2PC9MaW5rQ2VsbEFkZHJlc3NSMUMxPg0KICAgIDxDZWxsQmFja2dyb3VuZENvbG9yPjE2Nzc3MjE1PC9DZWxsQmFja2dyb3VuZENvbG9yPg0KICAgIDxDZWxsQmFja2dyb3VuZENvbG9ySW5kZXg+LTQxNDI8L0NlbGxCYWNrZ3JvdW5kQ29sb3JJbmRleD4NCiAgPC9MaW5rSW5mb0NvcmU+DQogIDxMaW5rSW5mb1hzYT4NCiAgICA8QXVJZD4wNTU5Ny8yMi8xLzAvRDIzMDIwMDA1MDA1MDAwMDAwMDAvMS8xLzI0Mi9LOTAwMDAwNDQ1L1UzMDEwMDEwMDYvMTAwMDAwPC9BdUlkPg0KICAgIDxDb21wYW55SWQ+MDU1OTc8L0NvbXBhbnlJZD4NCiAgICA8QWNQZXJpb2Q+MjI8L0FjUGVyaW9kPg0KICAgIDxQZXJpb2RUeXA+MTwvUGVyaW9kVHlwPg0KICAgIDxQZXJpb2REdGxUeXA+MDwvUGVyaW9kRHRsVHlwPg0KICAgIDxQZXJpb2RTdGFydERhdGU+MjAyNS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Q4NywxMTYsODA2LDAwMDwvT3JpZ2luYWxWYWw+DQogICAgPExhc3ROdW1WYWw+NDg3LDExNjwvTGFzdE51bVZhbD4NCiAgICA8UmF3TGlua1ZhbD40ODcsMTE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29" Error="">PD94bWwgdmVyc2lvbj0iMS4wIiBlbmNvZGluZz0idXRmLTgiPz4NCjxMaW5rSW5mb0V4Y2VsIHhtbG5zOnhzaT0iaHR0cDovL3d3dy53My5vcmcvMjAwMS9YTUxTY2hlbWEtaW5zdGFuY2UiIHhtbG5zOnhzZD0iaHR0cDovL3d3dy53My5vcmcvMjAwMS9YTUxTY2hlbWEiPg0KICA8TGlua0luZm9Db3JlPg0KICAgIDxMaW5rSWQ+ODI5PC9MaW5rSWQ+DQogICAgPEluZmxvd1ZhbD42NTI8L0luZmxvd1ZhbD4NCiAgICA8RGlzcFZhbD42NTIgPC9EaXNwVmFsPg0KICAgIDxMYXN0VXBkVGltZT4yMDI1LzA1LzA4IDE5OjA0OjU3PC9MYXN0VXBkVGltZT4NCiAgICA8V29ya3NoZWV0Tk0+U0VHTUVOVOOAkElGUlPjgJE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NSwxNzEsMDQ2LDAwMDwvT3JpZ2luYWxWYWw+DQogICAgPExhc3ROdW1WYWw+NjUsMTcxPC9MYXN0TnVtVmFsPg0KICAgIDxSYXdMaW5rVmFsPjY1LDE3M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0" Error="">PD94bWwgdmVyc2lvbj0iMS4wIiBlbmNvZGluZz0idXRmLTgiPz4NCjxMaW5rSW5mb0V4Y2VsIHhtbG5zOnhzaT0iaHR0cDovL3d3dy53My5vcmcvMjAwMS9YTUxTY2hlbWEtaW5zdGFuY2UiIHhtbG5zOnhzZD0iaHR0cDovL3d3dy53My5vcmcvMjAwMS9YTUxTY2hlbWEiPg0KICA8TGlua0luZm9Db3JlPg0KICAgIDxMaW5rSWQ+ODMwPC9MaW5rSWQ+DQogICAgPEluZmxvd1ZhbD4yMDA8L0luZmxvd1ZhbD4NCiAgICA8RGlzcFZhbD4yMDAgPC9EaXNwVmFsPg0KICAgIDxMYXN0VXBkVGltZT4yMDI1LzA1LzA4IDE5OjA0OjU3PC9MYXN0VXBkVGltZT4NCiAgICA8V29ya3NoZWV0Tk0+U0VHTUVOV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3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jAsMDQ5LDU4NCwwMDA8L09yaWdpbmFsVmFsPg0KICAgIDxMYXN0TnVtVmFsPjIwLDA0OTwvTGFzdE51bVZhbD4NCiAgICA8UmF3TGlua1ZhbD4yMCwwNDk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1" Error="">PD94bWwgdmVyc2lvbj0iMS4wIiBlbmNvZGluZz0idXRmLTgiPz4NCjxMaW5rSW5mb0V4Y2VsIHhtbG5zOnhzaT0iaHR0cDovL3d3dy53My5vcmcvMjAwMS9YTUxTY2hlbWEtaW5zdGFuY2UiIHhtbG5zOnhzZD0iaHR0cDovL3d3dy53My5vcmcvMjAwMS9YTUxTY2hlbWEiPg0KICA8TGlua0luZm9Db3JlPg0KICAgIDxMaW5rSWQ+ODMxPC9MaW5rSWQ+DQogICAgPEluZmxvd1ZhbD4zLDA5NzwvSW5mbG93VmFsPg0KICAgIDxEaXNwVmFsPjMsMDk3IDwvRGlzcFZhbD4NCiAgICA8TGFzdFVwZFRpbWU+MjAyNS8wNS8wOCAxOTowNDo1NzwvTGFzdFVwZFRpbWU+DQogICAgPFdvcmtzaGVldE5NPlNFR01FTlTjgJBJRlJT44CRPC9Xb3Jrc2hlZXROTT4NCiAgICA8TGlua0NlbGxBZGRyZXNzQTE+UDEwPC9MaW5rQ2VsbEFkZHJlc3NBMT4NCiAgICA8TGlua0NlbGxBZGRyZXNzUjFDMT5SMTB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VTMwMTAwMTAwN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A5LDcxNiw3MjEsMDAwPC9PcmlnaW5hbFZhbD4NCiAgICA8TGFzdE51bVZhbD4zMDksNzE2PC9MYXN0TnVtVmFsPg0KICAgIDxSYXdMaW5rVmFsPjMwOSw3MTY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2" Error="">PD94bWwgdmVyc2lvbj0iMS4wIiBlbmNvZGluZz0idXRmLTgiPz4NCjxMaW5rSW5mb0V4Y2VsIHhtbG5zOnhzaT0iaHR0cDovL3d3dy53My5vcmcvMjAwMS9YTUxTY2hlbWEtaW5zdGFuY2UiIHhtbG5zOnhzZD0iaHR0cDovL3d3dy53My5vcmcvMjAwMS9YTUxTY2hlbWEiPg0KICA8TGlua0luZm9Db3JlPg0KICAgIDxMaW5rSWQ+ODMyPC9MaW5rSWQ+DQogICAgPEluZmxvd1ZhbD42NDwvSW5mbG93VmFsPg0KICAgIDxEaXNwVmFsPjY0IDwvRGlzcFZhbD4NCiAgICA8TGFzdFVwZFRpbWU+MjAyNS8wNS8wOCAxOTowNDo1NzwvTGFzdFVwZFRpbWU+DQogICAgPFdvcmtzaGVldE5NPlNFR01FTlTjgJBJRlJT44CRPC9Xb3Jrc2hlZXROTT4NCiAgICA8TGlua0NlbGxBZGRyZXNzQTE+TzExPC9MaW5rQ2VsbEFkZHJlc3NBMT4NCiAgICA8TGlua0NlbGxBZGRyZXNzUjFDMT5SMTF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VTMwMTAwMTAwOC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NDA2LDg0MywwMDA8L09yaWdpbmFsVmFsPg0KICAgIDxMYXN0TnVtVmFsPjYsNDA2PC9MYXN0TnVtVmFsPg0KICAgIDxSYXdMaW5rVmFsPjYsNDA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33" Error="">PD94bWwgdmVyc2lvbj0iMS4wIiBlbmNvZGluZz0idXRmLTgiPz4NCjxMaW5rSW5mb0V4Y2VsIHhtbG5zOnhzaT0iaHR0cDovL3d3dy53My5vcmcvMjAwMS9YTUxTY2hlbWEtaW5zdGFuY2UiIHhtbG5zOnhzZD0iaHR0cDovL3d3dy53My5vcmcvMjAwMS9YTUxTY2hlbWEiPg0KICA8TGlua0luZm9Db3JlPg0KICAgIDxMaW5rSWQ+ODMzPC9MaW5rSWQ+DQogICAgPEluZmxvd1ZhbD4yLDQ0MTwvSW5mbG93VmFsPg0KICAgIDxEaXNwVmFsPjIsNDQxIDwvRGlzcFZhbD4NCiAgICA8TGFzdFVwZFRpbWU+MjAyNS8wNS8wOCAxOTowNDo1NzwvTGFzdFVwZFRpbWU+DQogICAgPFdvcmtzaGVldE5NPlNFR01FTlTjgJBJRlJT44CRPC9Xb3Jrc2hlZXROTT4NCiAgICA8TGlua0NlbGxBZGRyZXNzQTE+UDExPC9MaW5rQ2VsbEFkZHJlc3NBMT4NCiAgICA8TGlua0NlbGxBZGRyZXNzUjFDMT5SMTF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VTMwMTAwMTAwOC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Q0LDEzMSw1OTUsMDAwPC9PcmlnaW5hbFZhbD4NCiAgICA8TGFzdE51bVZhbD4yNDQsMTMxPC9MYXN0TnVtVmFsPg0KICAgIDxSYXdMaW5rVmFsPjI0NCwxMzE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4" Error="">PD94bWwgdmVyc2lvbj0iMS4wIiBlbmNvZGluZz0idXRmLTgiPz4NCjxMaW5rSW5mb0V4Y2VsIHhtbG5zOnhzaT0iaHR0cDovL3d3dy53My5vcmcvMjAwMS9YTUxTY2hlbWEtaW5zdGFuY2UiIHhtbG5zOnhzZD0iaHR0cDovL3d3dy53My5vcmcvMjAwMS9YTUxTY2hlbWEiPg0KICA8TGlua0luZm9Db3JlPg0KICAgIDxMaW5rSWQ+ODM0PC9MaW5rSWQ+DQogICAgPEluZmxvd1ZhbD4zNTE8L0luZmxvd1ZhbD4NCiAgICA8RGlzcFZhbD4zNTEgPC9EaXNwVmFsPg0KICAgIDxMYXN0VXBkVGltZT4yMDI1LzA1LzA4IDE5OjA0OjU3PC9MYXN0VXBkVGltZT4NCiAgICA8V29ya3NoZWV0Tk0+U0VHTUVOVOOAkElGUlPjgJE8L1dvcmtzaGVldE5NPg0KICAgIDxMaW5rQ2VsbEFkZHJlc3NBMT5OMTE8L0xpbmtDZWxsQWRkcmVzc0ExPg0KICAgIDxMaW5rQ2VsbEFkZHJlc3NSMUMxPlIxMU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4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zNSwwODEsNzg4LDAwMDwvT3JpZ2luYWxWYWw+DQogICAgPExhc3ROdW1WYWw+MzUsMDgxPC9MYXN0TnVtVmFsPg0KICAgIDxSYXdMaW5rVmFsPjM1LDA4M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5" Error="">PD94bWwgdmVyc2lvbj0iMS4wIiBlbmNvZGluZz0idXRmLTgiPz4NCjxMaW5rSW5mb0V4Y2VsIHhtbG5zOnhzaT0iaHR0cDovL3d3dy53My5vcmcvMjAwMS9YTUxTY2hlbWEtaW5zdGFuY2UiIHhtbG5zOnhzZD0iaHR0cDovL3d3dy53My5vcmcvMjAwMS9YTUxTY2hlbWEiPg0KICA8TGlua0luZm9Db3JlPg0KICAgIDxMaW5rSWQ+ODM1PC9MaW5rSWQ+DQogICAgPEluZmxvd1ZhbD42NTI8L0luZmxvd1ZhbD4NCiAgICA8RGlzcFZhbD42NTIgPC9EaXNwVmFsPg0KICAgIDxMYXN0VXBkVGltZT4yMDI1LzA1LzA4IDE5OjA0OjU3PC9MYXN0VXBkVGltZT4NCiAgICA8V29ya3NoZWV0Tk0+U0VHTUVOVOOAkElGUlPjgJE8L1dvcmtzaGVldE5NPg0KICAgIDxMaW5rQ2VsbEFkZHJlc3NBMT5OMTI8L0xpbmtDZWxsQWRkcmVzc0ExPg0KICAgIDxMaW5rQ2VsbEFkZHJlc3NSMUMxPlIxMk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VMzAxMDAxMDA5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42NSwyMDEsMjYxLDAwMDwvT3JpZ2luYWxWYWw+DQogICAgPExhc3ROdW1WYWw+NjUsMjAxPC9MYXN0TnVtVmFsPg0KICAgIDxSYXdMaW5rVmFsPjY1LDIwM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6" Error="">PD94bWwgdmVyc2lvbj0iMS4wIiBlbmNvZGluZz0idXRmLTgiPz4NCjxMaW5rSW5mb0V4Y2VsIHhtbG5zOnhzaT0iaHR0cDovL3d3dy53My5vcmcvMjAwMS9YTUxTY2hlbWEtaW5zdGFuY2UiIHhtbG5zOnhzZD0iaHR0cDovL3d3dy53My5vcmcvMjAwMS9YTUxTY2hlbWEiPg0KICA8TGlua0luZm9Db3JlPg0KICAgIDxMaW5rSWQ+ODM2PC9MaW5rSWQ+DQogICAgPEluZmxvd1ZhbD4xMTQ8L0luZmxvd1ZhbD4NCiAgICA8RGlzcFZhbD4xMTQgPC9EaXNwVmFsPg0KICAgIDxMYXN0VXBkVGltZT4yMDI1LzA1LzA4IDE5OjA0OjU3PC9MYXN0VXBkVGltZT4NCiAgICA8V29ya3NoZWV0Tk0+U0VHTUVOVOOAkElGUlPjgJE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EwMjAwMDAwIy9VMzAxMDAxMDA5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OTwvQ29sSWQ+DQogICAgPFRlbUF4aXNUeXA+MTAwMDAwPC9UZW1BeGlzVHlwPg0KICAgIDxNZW51Tm0+44K744Kw44Oh44Oz44OI5oOF5aCxPC9NZW51Tm0+DQogICAgPEl0ZW1ObT7jgrvjgrDjg6Hjg7Pjg4jliKnnm4o8L0l0ZW1ObT4NCiAgICA8Q29sTm0+5b2T5pyf44Oq44OG44O844Or44O744Kz44Oz44K344Ol44O844Oe44O844K144O844OT44K5PC9Db2xObT4NCiAgICA8T3JpZ2luYWxWYWw+MTEsNDQ4LDk5MiwwMDA8L09yaWdpbmFsVmFsPg0KICAgIDxMYXN0TnVtVmFsPjExLDQ0ODwvTGFzdE51bVZhbD4NCiAgICA8UmF3TGlua1ZhbD4xMSw0NDg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7" Error="">PD94bWwgdmVyc2lvbj0iMS4wIiBlbmNvZGluZz0idXRmLTgiPz4NCjxMaW5rSW5mb0V4Y2VsIHhtbG5zOnhzaT0iaHR0cDovL3d3dy53My5vcmcvMjAwMS9YTUxTY2hlbWEtaW5zdGFuY2UiIHhtbG5zOnhzZD0iaHR0cDovL3d3dy53My5vcmcvMjAwMS9YTUxTY2hlbWEiPg0KICA8TGlua0luZm9Db3JlPg0KICAgIDxMaW5rSWQ+ODM3PC9MaW5rSWQ+DQogICAgPEluZmxvd1ZhbD41LDg2ODwvSW5mbG93VmFsPg0KICAgIDxEaXNwVmFsPjUsODY4IDwvRGlzcFZhbD4NCiAgICA8TGFzdFVwZFRpbWU+MjAyNS8wNS8wOCAxOTowNDo1NzwvTGFzdFVwZFRpbWU+DQogICAgPFdvcmtzaGVldE5NPlNFR01FTlT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VTMwMTAwMTAwOS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Tg2LDg0NywyNzUsMDAwPC9PcmlnaW5hbFZhbD4NCiAgICA8TGFzdE51bVZhbD41ODYsODQ3PC9MYXN0TnVtVmFsPg0KICAgIDxSYXdMaW5rVmFsPjU4Niw4NDc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38" Error="">PD94bWwgdmVyc2lvbj0iMS4wIiBlbmNvZGluZz0idXRmLTgiPz4NCjxMaW5rSW5mb0V4Y2VsIHhtbG5zOnhzaT0iaHR0cDovL3d3dy53My5vcmcvMjAwMS9YTUxTY2hlbWEtaW5zdGFuY2UiIHhtbG5zOnhzZD0iaHR0cDovL3d3dy53My5vcmcvMjAwMS9YTUxTY2hlbWEiPg0KICA8TGlua0luZm9Db3JlPg0KICAgIDxMaW5rSWQ+ODM4PC9MaW5rSWQ+DQogICAgPEluZmxvd1ZhbD4xMzQ8L0luZmxvd1ZhbD4NCiAgICA8RGlzcFZhbD4xMzQgPC9EaXNwVmFsPg0KICAgIDxMYXN0VXBkVGltZT4yMDI1LzA1LzA4IDE5OjA0OjU3PC9MYXN0VXBkVGltZT4NCiAgICA8V29ya3NoZWV0Tk0+U0VHTUVOVOOAkElGUlPjgJE8L1dvcmtzaGVldE5NPg0KICAgIDxMaW5rQ2VsbEFkZHJlc3NBMT5OMTM8L0xpbmtDZWxsQWRkcmVzc0ExPg0KICAgIDxMaW5rQ2VsbEFkZHJlc3NSMUMxPlIxM0MxND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1MS9SMzAxMDE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MywzODIsMzQwLDAwMDwvT3JpZ2luYWxWYWw+DQogICAgPExhc3ROdW1WYWw+MTMsMzgyPC9MYXN0TnVtVmFsPg0KICAgIDxSYXdMaW5rVmFsPjEzLDM4Mj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39" Error="">PD94bWwgdmVyc2lvbj0iMS4wIiBlbmNvZGluZz0idXRmLTgiPz4NCjxMaW5rSW5mb0V4Y2VsIHhtbG5zOnhzaT0iaHR0cDovL3d3dy53My5vcmcvMjAwMS9YTUxTY2hlbWEtaW5zdGFuY2UiIHhtbG5zOnhzZD0iaHR0cDovL3d3dy53My5vcmcvMjAwMS9YTUxTY2hlbWEiPg0KICA8TGlua0luZm9Db3JlPg0KICAgIDxMaW5rSWQ+ODM5PC9MaW5rSWQ+DQogICAgPEluZmxvd1ZhbD4xMDwvSW5mbG93VmFsPg0KICAgIDxEaXNwVmFsPjEwIDwvRGlzcFZhbD4NCiAgICA8TGFzdFVwZFRpbWU+MjAyNS8wNS8wOCAxOTowNDo1NzwvTGFzdFVwZFRpbWU+DQogICAgPFdvcmtzaGVldE5NPlNFR01FTlT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x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k3OSwxMDMsMDAwPC9PcmlnaW5hbFZhbD4NCiAgICA8TGFzdE51bVZhbD45Nzk8L0xhc3ROdW1WYWw+DQogICAgPFJhd0xpbmtWYWw+OTc5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0" Error="">PD94bWwgdmVyc2lvbj0iMS4wIiBlbmNvZGluZz0idXRmLTgiPz4NCjxMaW5rSW5mb0V4Y2VsIHhtbG5zOnhzaT0iaHR0cDovL3d3dy53My5vcmcvMjAwMS9YTUxTY2hlbWEtaW5zdGFuY2UiIHhtbG5zOnhzZD0iaHR0cDovL3d3dy53My5vcmcvMjAwMS9YTUxTY2hlbWEiPg0KICA8TGlua0luZm9Db3JlPg0KICAgIDxMaW5rSWQ+ODQwPC9MaW5rSWQ+DQogICAgPEluZmxvd1ZhbD4zLDMyOTwvSW5mbG93VmFsPg0KICAgIDxEaXNwVmFsPjMsMzI5IDwvRGlzcFZhbD4NCiAgICA8TGFzdFVwZFRpbWU+MjAyNS8wNS8wOCAxOTowNDo1NzwvTGFzdFVwZFRpbWU+DQogICAgPFdvcmtzaGVldE5NPlNFR01FTlTjgJBJRlJT44CRPC9Xb3Jrc2hlZXROTT4NCiAgICA8TGlua0NlbGxBZGRyZXNzQTE+UDEzPC9MaW5rQ2VsbEFkZHJlc3NBMT4NCiAgICA8TGlua0NlbGxBZGRyZXNzUjFDMT5SMTNDMTY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DUvUjMwMTAx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zMyLDg2NSw5NjUsMDAwPC9PcmlnaW5hbFZhbD4NCiAgICA8TGFzdE51bVZhbD4zMzIsODY1PC9MYXN0TnVtVmFsPg0KICAgIDxSYXdMaW5rVmFsPjMzMiw4NjU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1" Error="">PD94bWwgdmVyc2lvbj0iMS4wIiBlbmNvZGluZz0idXRmLTgiPz4NCjxMaW5rSW5mb0V4Y2VsIHhtbG5zOnhzaT0iaHR0cDovL3d3dy53My5vcmcvMjAwMS9YTUxTY2hlbWEtaW5zdGFuY2UiIHhtbG5zOnhzZD0iaHR0cDovL3d3dy53My5vcmcvMjAwMS9YTUxTY2hlbWEiPg0KICA8TGlua0luZm9Db3JlPg0KICAgIDxMaW5rSWQ+ODQxPC9MaW5rSWQ+DQogICAgPEluZmxvd1ZhbD4tNzwvSW5mbG93VmFsPg0KICAgIDxEaXNwVmFsPuKWsiA3IDwvRGlzcFZhbD4NCiAgICA8TGFzdFVwZFRpbWU+MjAyNS8wNS8wOCAxOTowNDo1NzwvTGFzdFVwZFRpbWU+DQogICAgPFdvcmtzaGVldE5NPlNFR01FTlTjgJBJRlJT44CRPC9Xb3Jrc2hlZXROTT4NCiAgICA8TGlua0NlbGxBZGRyZXNzQTE+TjE0PC9MaW5rQ2VsbEFkZHJlc3NBMT4NCiAgICA8TGlua0NlbGxBZGRyZXNzUjFDMT5SMTR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MDAwIzwvQ29sSWQ+DQogICAgPFRlbUF4aXNUeXA+MTAwMDAwPC9UZW1BeGlzVHlwPg0KICAgIDxNZW51Tm0+44K744Kw44Oh44Oz44OI5oOF5aCxPC9NZW51Tm0+DQogICAgPEl0ZW1ObT7lo7LkuIrnt4/liKnnm4o8L0l0ZW1ObT4NCiAgICA8Q29sTm0+5b2T5pyf6Kq/5pW06aGNPC9Db2xObT4NCiAgICA8T3JpZ2luYWxWYWw+LTY1NSwzMTcsMDAwPC9PcmlnaW5hbFZhbD4NCiAgICA8TGFzdE51bVZhbD4tNjU1PC9MYXN0TnVtVmFsPg0KICAgIDxSYXdMaW5rVmFsPi02NTU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2" Error="">PD94bWwgdmVyc2lvbj0iMS4wIiBlbmNvZGluZz0idXRmLTgiPz4NCjxMaW5rSW5mb0V4Y2VsIHhtbG5zOnhzaT0iaHR0cDovL3d3dy53My5vcmcvMjAwMS9YTUxTY2hlbWEtaW5zdGFuY2UiIHhtbG5zOnhzZD0iaHR0cDovL3d3dy53My5vcmcvMjAwMS9YTUxTY2hlbWEiPg0KICA8TGlua0luZm9Db3JlPg0KICAgIDxMaW5rSWQ+ODQyPC9MaW5rSWQ+DQogICAgPEluZmxvd1ZhbD42MjwvSW5mbG93VmFsPg0KICAgIDxEaXNwVmFsPjYyIDwvRGlzcFZhbD4NCiAgICA8TGFzdFVwZFRpbWU+MjAyNS8wNS8wOCAxOTowNDo1NzwvTGFzdFVwZFRpbWU+DQogICAgPFdvcmtzaGVldE5NPlNFR01FTlT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yMD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jAwMCM8L0NvbElkPg0KICAgIDxUZW1BeGlzVHlwPjEwMDAwMDwvVGVtQXhpc1R5cD4NCiAgICA8TWVudU5tPuOCu+OCsOODoeODs+ODiOaDheWgsTwvTWVudU5tPg0KICAgIDxJdGVtTm0+44K744Kw44Oh44Oz44OI5Yip55uKPC9JdGVtTm0+DQogICAgPENvbE5tPuW9k+acn+iqv+aVtOmhjTwvQ29sTm0+DQogICAgPE9yaWdpbmFsVmFsPjYsMjI2LDE0MCwwMDA8L09yaWdpbmFsVmFsPg0KICAgIDxMYXN0TnVtVmFsPjYsMjI2PC9MYXN0TnVtVmFsPg0KICAgIDxSYXdMaW5rVmFsPjYsMjI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3" Error="">PD94bWwgdmVyc2lvbj0iMS4wIiBlbmNvZGluZz0idXRmLTgiPz4NCjxMaW5rSW5mb0V4Y2VsIHhtbG5zOnhzaT0iaHR0cDovL3d3dy53My5vcmcvMjAwMS9YTUxTY2hlbWEtaW5zdGFuY2UiIHhtbG5zOnhzZD0iaHR0cDovL3d3dy53My5vcmcvMjAwMS9YTUxTY2hlbWEiPg0KICA8TGlua0luZm9Db3JlPg0KICAgIDxMaW5rSWQ+ODQzPC9MaW5rSWQ+DQogICAgPEluZmxvd1ZhbD4tMSw0ODE8L0luZmxvd1ZhbD4NCiAgICA8RGlzcFZhbD7ilrIgMSw0ODEgPC9EaXNwVmFsPg0KICAgIDxMYXN0VXBkVGltZT4yMDI1LzA1LzA4IDE5OjA0OjU3PC9MYXN0VXBkVGltZT4NCiAgICA8V29ya3NoZWV0Tk0+U0VHTUVOVOOAkElGUlPjgJE8L1dvcmtzaGVldE5NPg0KICAgIDxMaW5rQ2VsbEFkZHJlc3NBMT5QMTQ8L0xpbmtDZWxsQWRkcmVzc0ExPg0KICAgIDxMaW5rQ2VsbEFkZHJlc3NSMUMxPlIxNE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SMzAxMDIw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IwMDAjPC9Db2xJZD4NCiAgICA8VGVtQXhpc1R5cD4xMDAwMDA8L1RlbUF4aXNUeXA+DQogICAgPE1lbnVObT7jgrvjgrDjg6Hjg7Pjg4jmg4XloLE8L01lbnVObT4NCiAgICA8SXRlbU5tPuOCu+OCsOODoeODs+ODiOizh+eUozwvSXRlbU5tPg0KICAgIDxDb2xObT7lvZPmnJ/oqr/mlbTpoY08L0NvbE5tPg0KICAgIDxPcmlnaW5hbFZhbD4tMTQ4LDA5NSw4NDgsMDAwPC9PcmlnaW5hbFZhbD4NCiAgICA8TGFzdE51bVZhbD4tMTQ4LDA5NTwvTGFzdE51bVZhbD4NCiAgICA8UmF3TGlua1ZhbD4tMTQ4LDA5NT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44" Error="">PD94bWwgdmVyc2lvbj0iMS4wIiBlbmNvZGluZz0idXRmLTgiPz4NCjxMaW5rSW5mb0V4Y2VsIHhtbG5zOnhzaT0iaHR0cDovL3d3dy53My5vcmcvMjAwMS9YTUxTY2hlbWEtaW5zdGFuY2UiIHhtbG5zOnhzZD0iaHR0cDovL3d3dy53My5vcmcvMjAwMS9YTUxTY2hlbWEiPg0KICA8TGlua0luZm9Db3JlPg0KICAgIDxMaW5rSWQ+ODQ0PC9MaW5rSWQ+DQogICAgPEluZmxvd1ZhbD4xLDEwNjwvSW5mbG93VmFsPg0KICAgIDxEaXNwVmFsPjEsMTA2IDwvRGlzcFZhbD4NCiAgICA8TGFzdFVwZFRpbWU+MjAyNS8wNS8wOCAxOTowNDo1NzwvTGFzdFVwZFRpbWU+DQogICAgPFdvcmtzaGVldE5NPlNFR01FTlT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xMDIwMDAwMCMvUjMwMTAyWj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lowMCM8L0NvbElkPg0KICAgIDxUZW1BeGlzVHlwPjEwMDAwMDwvVGVtQXhpc1R5cD4NCiAgICA8TWVudU5tPuOCu+OCsOODoeODs+ODiOaDheWgsTwvTWVudU5tPg0KICAgIDxJdGVtTm0+44K744Kw44Oh44Oz44OI5Yip55uKPC9JdGVtTm0+DQogICAgPENvbE5tPuW9k+acn+mAo+e1kOWQiOioiDwvQ29sTm0+DQogICAgPE9yaWdpbmFsVmFsPjExMCw2MzYsOTUwLDAwMDwvT3JpZ2luYWxWYWw+DQogICAgPExhc3ROdW1WYWw+MTEwLDYzNjwvTGFzdE51bVZhbD4NCiAgICA8UmF3TGlua1ZhbD4xMTAsNjM2PC9SYXdMaW5rVmFsPg0KICAgIDxWaWV3VW5pdFR5cD43PC9WaWV3VW5pdFR5cD4NCiAgICA8RGVjaW1hbFBvaW50PjA8L0RlY2ltYWxQb2ludD4NCiAgICA8Um91bmRUeXA+MjwvUm91bmRUeXA+DQogICAgPE51bVRleHRUeXA+MTwvTnVtVGV4dFR5cD4NCiAgICA8Q2xhc3NUeXA+MzwvQ2xhc3NUeXA+DQogICAgPERUb3RhbFlNREhNUz4yMDI1LzA1LzA3IDE2OjM3OjI0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45" Error="">PD94bWwgdmVyc2lvbj0iMS4wIiBlbmNvZGluZz0idXRmLTgiPz4NCjxMaW5rSW5mb0V4Y2VsIHhtbG5zOnhzaT0iaHR0cDovL3d3dy53My5vcmcvMjAwMS9YTUxTY2hlbWEtaW5zdGFuY2UiIHhtbG5zOnhzZD0iaHR0cDovL3d3dy53My5vcmcvMjAwMS9YTUxTY2hlbWEiPg0KICA8TGlua0luZm9Db3JlPg0KICAgIDxMaW5rSWQ+ODQ1PC9MaW5rSWQ+DQogICAgPEluZmxvd1ZhbD4zLDQ2ODwvSW5mbG93VmFsPg0KICAgIDxEaXNwVmFsPjMsNDY4IDwvRGlzcFZhbD4NCiAgICA8TGFzdFVwZFRpbWU+MjAyNS8wNS8wOCAxOTowNDo1NzwvTGFzdFVwZFRpbWU+DQogICAgPFdvcmtzaGVldE5NPlNFR01FTlTjgJBJRlJT44CR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yLzEvMC9EMjMwMjAwMDUwMDUwMDAwMDAwMC8xLzEvMjQyL0s5MDAwMDA0NTEvUjMwMTAyWjAwIy8xMDAwMDA8L0F1SWQ+DQogICAgPENvbXBhbnlJZD4wNTU5NzwvQ29tcGFueUlkPg0KICAgIDxBY1BlcmlvZD4yMjwvQWNQZXJpb2Q+DQogICAgPFBlcmlvZFR5cD4xPC9QZXJpb2RUeXA+DQogICAgPFBlcmlvZER0bFR5cD4wPC9QZXJpb2REdGxUeXA+DQogICAgPFBlcmlvZFN0YXJ0RGF0ZT4yMDI1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WjAwIzwvQ29sSWQ+DQogICAgPFRlbUF4aXNUeXA+MTAwMDAwPC9UZW1BeGlzVHlwPg0KICAgIDxNZW51Tm0+44K744Kw44Oh44Oz44OI5oOF5aCxPC9NZW51Tm0+DQogICAgPEl0ZW1ObT7lo7LkuIrnt4/liKnnm4o8L0l0ZW1ObT4NCiAgICA8Q29sTm0+5b2T5pyf6YCj57WQ5ZCI6KiIPC9Db2xObT4NCiAgICA8T3JpZ2luYWxWYWw+MzQ2LDc5MywxOTcsMDAwPC9PcmlnaW5hbFZhbD4NCiAgICA8TGFzdE51bVZhbD4zNDYsNzkzPC9MYXN0TnVtVmFsPg0KICAgIDxSYXdMaW5rVmFsPjM0Niw3OTM8L1Jhd0xpbmtWYWw+DQogICAgPFZpZXdVbml0VHlwPjc8L1ZpZXdVbml0VHlwPg0KICAgIDxEZWNpbWFsUG9pbnQ+MDwvRGVjaW1hbFBvaW50Pg0KICAgIDxSb3VuZFR5cD4yPC9Sb3VuZFR5cD4NCiAgICA8TnVtVGV4dFR5cD4xPC9OdW1UZXh0VHlwPg0KICAgIDxDbGFzc1R5cD4zPC9DbGFzc1R5cD4NCiAgICA8RFRvdGFsWU1ESE1TPjIwMjUvMDUvMDcgMTY6Mzc6MjQ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46" Error="">PD94bWwgdmVyc2lvbj0iMS4wIiBlbmNvZGluZz0idXRmLTgiPz4NCjxMaW5rSW5mb0V4Y2VsIHhtbG5zOnhzaT0iaHR0cDovL3d3dy53My5vcmcvMjAwMS9YTUxTY2hlbWEtaW5zdGFuY2UiIHhtbG5zOnhzZD0iaHR0cDovL3d3dy53My5vcmcvMjAwMS9YTUxTY2hlbWEiPg0KICA8TGlua0luZm9Db3JlPg0KICAgIDxMaW5rSWQ+ODQ2PC9MaW5rSWQ+DQogICAgPEluZmxvd1ZhbD4zMCw4NzM8L0luZmxvd1ZhbD4NCiAgICA8RGlzcFZhbD4zMCw4NzMgPC9EaXNwVmFsPg0KICAgIDxMYXN0VXBkVGltZT4yMDI1LzA1LzA4IDE5OjA0OjU3PC9MYXN0VXBkVGltZT4NCiAgICA8V29ya3NoZWV0Tk0+U0VHTUVOVOOAkElGUlPjgJE8L1dvcmtzaGVldE5NPg0KICAgIDxMaW5rQ2VsbEFkZHJlc3NBMT5QMTU8L0xpbmtDZWxsQWRkcmVzc0ExPg0KICAgIDxMaW5rQ2VsbEFkZHJlc3NSMUMxPlIxNUMxNjwvTGlua0NlbGxBZGRyZXNzUjFDMT4NCiAgICA8Q2VsbEJhY2tncm91bmRDb2xvcj4xNjc3NzIxNTwvQ2VsbEJhY2tncm91bmRDb2xvcj4NCiAgICA8Q2VsbEJhY2tncm91bmRDb2xvckluZGV4Pi00MTQyPC9DZWxsQmFja2dyb3VuZENvbG9ySW5kZXg+DQogIDwvTGlua0luZm9Db3JlPg0KICA8TGlua0luZm9Yc2E+DQogICAgPEF1SWQ+MDU1OTcvMjIvMS8wL0QyMzAyMDAwNTAwNTAwMDAwMDAwLzEvMS8yNDIvSzkwMDAwMDQ0NS9SMzAxMDJaMDAjLzEwMDAwMDwvQXVJZD4NCiAgICA8Q29tcGFueUlkPjA1NTk3PC9Db21wYW55SWQ+DQogICAgPEFjUGVyaW9kPjIyPC9BY1BlcmlvZD4NCiAgICA8UGVyaW9kVHlwPjE8L1BlcmlvZFR5cD4NCiAgICA8UGVyaW9kRHRsVHlwPjA8L1BlcmlvZER0bFR5cD4NCiAgICA8UGVyaW9kU3RhcnREYXRlPjIwMjU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zLDA4NywyNTIsNDI3LDAwMDwvT3JpZ2luYWxWYWw+DQogICAgPExhc3ROdW1WYWw+MywwODcsMjUyPC9MYXN0TnVtVmFsPg0KICAgIDxSYXdMaW5rVmFsPjMsMDg3LDI1MjwvUmF3TGlua1ZhbD4NCiAgICA8Vmlld1VuaXRUeXA+NzwvVmlld1VuaXRUeXA+DQogICAgPERlY2ltYWxQb2ludD4wPC9EZWNpbWFsUG9pbnQ+DQogICAgPFJvdW5kVHlwPjI8L1JvdW5kVHlwPg0KICAgIDxOdW1UZXh0VHlwPjE8L051bVRleHRUeXA+DQogICAgPENsYXNzVHlwPjM8L0NsYXNzVHlwPg0KICAgIDxEVG90YWxZTURITVM+MjAyNS8wNS8wNyAxNjozNzoy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s>
</XAE>
</file>

<file path=customXml/itemProps1.xml><?xml version="1.0" encoding="utf-8"?>
<ds:datastoreItem xmlns:ds="http://schemas.openxmlformats.org/officeDocument/2006/customXml" ds:itemID="{0BCC5822-DE98-447D-BE9F-7C80ABED7E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PL【日本基準】</vt:lpstr>
      <vt:lpstr>PL【IFRS】</vt:lpstr>
      <vt:lpstr>PL QTR【日本基準】</vt:lpstr>
      <vt:lpstr>PL QTR【IFRS】</vt:lpstr>
      <vt:lpstr>BS【日本基準】</vt:lpstr>
      <vt:lpstr>BS【IFRS】</vt:lpstr>
      <vt:lpstr>CF【日本基準】</vt:lpstr>
      <vt:lpstr>CF【IFRS】 </vt:lpstr>
      <vt:lpstr>SEGMENT【日本基準】</vt:lpstr>
      <vt:lpstr>SEGMENT【IFRS】</vt:lpstr>
      <vt:lpstr>GROUP(1)</vt:lpstr>
      <vt:lpstr>GROUP  (2)</vt:lpstr>
      <vt:lpstr>ETC </vt:lpstr>
      <vt:lpstr>Country Exposure</vt:lpstr>
      <vt:lpstr>BS【IFRS】!Print_Area</vt:lpstr>
      <vt:lpstr>BS【日本基準】!Print_Area</vt:lpstr>
      <vt:lpstr>'CF【IFRS】 '!Print_Area</vt:lpstr>
      <vt:lpstr>CF【日本基準】!Print_Area</vt:lpstr>
      <vt:lpstr>'Country Exposure'!Print_Area</vt:lpstr>
      <vt:lpstr>'ETC '!Print_Area</vt:lpstr>
      <vt:lpstr>'GROUP  (2)'!Print_Area</vt:lpstr>
      <vt:lpstr>'GROUP(1)'!Print_Area</vt:lpstr>
      <vt:lpstr>'PL QTR【IFRS】'!Print_Area</vt:lpstr>
      <vt:lpstr>'PL QTR【日本基準】'!Print_Area</vt:lpstr>
      <vt:lpstr>SEGMENT【IFRS】!Print_Area</vt:lpstr>
      <vt:lpstr>SEGMENT【日本基準】!Print_Area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2016-05-13T01:20:35Z</dcterms:created>
  <dcterms:modified xsi:type="dcterms:W3CDTF">2025-05-09T05:20:55Z</dcterms:modified>
  <cp:category/>
  <cp:contentStatus/>
</cp:coreProperties>
</file>