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3FFC1359-66F6-4443-AE1F-6F0FF53763DE}" xr6:coauthVersionLast="47" xr6:coauthVersionMax="47" xr10:uidLastSave="{00000000-0000-0000-0000-000000000000}"/>
  <bookViews>
    <workbookView xWindow="34620" yWindow="50" windowWidth="22560" windowHeight="14440" tabRatio="966" activeTab="12"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75" r:id="rId11"/>
    <sheet name="GROUP  (2)" sheetId="76" r:id="rId12"/>
    <sheet name="ETC " sheetId="69" r:id="rId13"/>
    <sheet name="Country Exposure" sheetId="74" r:id="rId14"/>
    <sheet name="XTA_EXCEL_LINK_WORKSHEET" sheetId="73" state="veryHidden" r:id="rId15"/>
  </sheets>
  <externalReferences>
    <externalReference r:id="rId16"/>
  </externalReferences>
  <definedNames>
    <definedName name="_Fill" localSheetId="13" hidden="1">[1]売上組替!#REF!</definedName>
    <definedName name="_Fill" localSheetId="11" hidden="1">[1]売上組替!#REF!</definedName>
    <definedName name="_Fill" localSheetId="10"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BS【IFRS】!$A$1:$P$62</definedName>
    <definedName name="_xlnm.Print_Area" localSheetId="4">BS【日本基準】!$A$1:$L$65</definedName>
    <definedName name="_xlnm.Print_Area" localSheetId="7">'CF【IFRS】 '!$A$1:$X$64</definedName>
    <definedName name="_xlnm.Print_Area" localSheetId="6">CF【日本基準】!$A$1:$M$68</definedName>
    <definedName name="_xlnm.Print_Area" localSheetId="13">'Country Exposure'!$A$1:$M$52</definedName>
    <definedName name="_xlnm.Print_Area" localSheetId="11">'GROUP  (2)'!$A$1:$AG$41</definedName>
    <definedName name="_xlnm.Print_Area" localSheetId="10">'GROUP(1)'!$A$1:$AJ$56</definedName>
    <definedName name="_xlnm.Print_Area" localSheetId="3">'PL QTR【IFRS】'!$A$1:$W$111</definedName>
    <definedName name="_xlnm.Print_Area" localSheetId="2">'PL QTR【日本基準】'!$A$1:$AP$33</definedName>
    <definedName name="_xlnm.Print_Area" localSheetId="1">PL【IFRS】!$A$1:$R$66</definedName>
    <definedName name="_xlnm.Print_Area" localSheetId="9">SEGMENT【IFRS】!$A$1:$S$52</definedName>
    <definedName name="_xlnm.Print_Area" localSheetId="8">SEGMENT【日本基準】!$A$1:$V$67</definedName>
    <definedName name="XTA_EXCEL_LINK_174" hidden="1">PL【IFRS】!$R$6</definedName>
    <definedName name="XTA_EXCEL_LINK_175" hidden="1">PL【IFRS】!$R$7</definedName>
    <definedName name="XTA_EXCEL_LINK_176" hidden="1">PL【IFRS】!$R$8</definedName>
    <definedName name="XTA_EXCEL_LINK_177" hidden="1">PL【IFRS】!$R$9</definedName>
    <definedName name="XTA_EXCEL_LINK_178" hidden="1">PL【IFRS】!$R$10</definedName>
    <definedName name="XTA_EXCEL_LINK_179" hidden="1">PL【IFRS】!$R$11</definedName>
    <definedName name="XTA_EXCEL_LINK_180" hidden="1">PL【IFRS】!$R$12</definedName>
    <definedName name="XTA_EXCEL_LINK_181" hidden="1">PL【IFRS】!$R$13</definedName>
    <definedName name="XTA_EXCEL_LINK_182" hidden="1">PL【IFRS】!$R$14</definedName>
    <definedName name="XTA_EXCEL_LINK_183" hidden="1">PL【IFRS】!$R$15</definedName>
    <definedName name="XTA_EXCEL_LINK_184" hidden="1">PL【IFRS】!$R$16</definedName>
    <definedName name="XTA_EXCEL_LINK_185" hidden="1">PL【IFRS】!$R$17</definedName>
    <definedName name="XTA_EXCEL_LINK_186" hidden="1">PL【IFRS】!$R$18</definedName>
    <definedName name="XTA_EXCEL_LINK_187" hidden="1">PL【IFRS】!$R$20</definedName>
    <definedName name="XTA_EXCEL_LINK_188" hidden="1">PL【IFRS】!$R$21</definedName>
    <definedName name="XTA_EXCEL_LINK_189" hidden="1">PL【IFRS】!$R$22</definedName>
    <definedName name="XTA_EXCEL_LINK_190" hidden="1">PL【IFRS】!$R$23</definedName>
    <definedName name="XTA_EXCEL_LINK_191" hidden="1">PL【IFRS】!$R$24</definedName>
    <definedName name="XTA_EXCEL_LINK_193" hidden="1">PL【IFRS】!$R$25</definedName>
    <definedName name="XTA_EXCEL_LINK_194" hidden="1">PL【IFRS】!$R$27</definedName>
    <definedName name="XTA_EXCEL_LINK_195" hidden="1">PL【IFRS】!$R$28</definedName>
    <definedName name="XTA_EXCEL_LINK_196" hidden="1">PL【IFRS】!$R$29</definedName>
    <definedName name="XTA_EXCEL_LINK_197" hidden="1">PL【IFRS】!$R$30</definedName>
    <definedName name="XTA_EXCEL_LINK_198" hidden="1">PL【IFRS】!$R$32</definedName>
    <definedName name="XTA_EXCEL_LINK_199" hidden="1">PL【IFRS】!$R$33</definedName>
    <definedName name="XTA_EXCEL_LINK_200" hidden="1">PL【IFRS】!$R$48</definedName>
    <definedName name="XTA_EXCEL_LINK_201" hidden="1">PL【IFRS】!$R$51</definedName>
    <definedName name="XTA_EXCEL_LINK_202" hidden="1">PL【IFRS】!$R$52</definedName>
    <definedName name="XTA_EXCEL_LINK_203" hidden="1">PL【IFRS】!$R$53</definedName>
    <definedName name="XTA_EXCEL_LINK_204" hidden="1">PL【IFRS】!$R$54</definedName>
    <definedName name="XTA_EXCEL_LINK_205" hidden="1">PL【IFRS】!$R$56</definedName>
    <definedName name="XTA_EXCEL_LINK_206" hidden="1">PL【IFRS】!$R$57</definedName>
    <definedName name="XTA_EXCEL_LINK_207" hidden="1">PL【IFRS】!$R$58</definedName>
    <definedName name="XTA_EXCEL_LINK_208" hidden="1">PL【IFRS】!$R$59</definedName>
    <definedName name="XTA_EXCEL_LINK_209" hidden="1">PL【IFRS】!$R$60</definedName>
    <definedName name="XTA_EXCEL_LINK_210" hidden="1">PL【IFRS】!$R$61</definedName>
    <definedName name="XTA_EXCEL_LINK_211" hidden="1">PL【IFRS】!$R$63</definedName>
    <definedName name="XTA_EXCEL_LINK_212" hidden="1">PL【IFRS】!$R$64</definedName>
    <definedName name="XTA_EXCEL_LINK_213" hidden="1">PL【IFRS】!$R$65</definedName>
    <definedName name="XTA_EXCEL_LINK_214" hidden="1">'PL QTR【IFRS】'!$H$79</definedName>
    <definedName name="XTA_EXCEL_LINK_215" hidden="1">'PL QTR【IFRS】'!$H$80</definedName>
    <definedName name="XTA_EXCEL_LINK_216" hidden="1">'PL QTR【IFRS】'!$H$81</definedName>
    <definedName name="XTA_EXCEL_LINK_217" hidden="1">'PL QTR【IFRS】'!$H$82</definedName>
    <definedName name="XTA_EXCEL_LINK_218" hidden="1">'PL QTR【IFRS】'!$H$83</definedName>
    <definedName name="XTA_EXCEL_LINK_219" hidden="1">'PL QTR【IFRS】'!$H$84</definedName>
    <definedName name="XTA_EXCEL_LINK_220" hidden="1">'PL QTR【IFRS】'!$H$85</definedName>
    <definedName name="XTA_EXCEL_LINK_221" hidden="1">'PL QTR【IFRS】'!$H$86</definedName>
    <definedName name="XTA_EXCEL_LINK_222" hidden="1">'PL QTR【IFRS】'!$H$87</definedName>
    <definedName name="XTA_EXCEL_LINK_223" hidden="1">'PL QTR【IFRS】'!$H$88</definedName>
    <definedName name="XTA_EXCEL_LINK_224" hidden="1">'PL QTR【IFRS】'!$H$89</definedName>
    <definedName name="XTA_EXCEL_LINK_225" hidden="1">'PL QTR【IFRS】'!$H$90</definedName>
    <definedName name="XTA_EXCEL_LINK_226" hidden="1">'PL QTR【IFRS】'!$H$91</definedName>
    <definedName name="XTA_EXCEL_LINK_227" hidden="1">'PL QTR【IFRS】'!$H$93</definedName>
    <definedName name="XTA_EXCEL_LINK_228" hidden="1">'PL QTR【IFRS】'!$H$94</definedName>
    <definedName name="XTA_EXCEL_LINK_229" hidden="1">'PL QTR【IFRS】'!$H$95</definedName>
    <definedName name="XTA_EXCEL_LINK_230" hidden="1">'PL QTR【IFRS】'!$H$96</definedName>
    <definedName name="XTA_EXCEL_LINK_231" hidden="1">'PL QTR【IFRS】'!$H$97</definedName>
    <definedName name="XTA_EXCEL_LINK_232" hidden="1">'PL QTR【IFRS】'!$H$98</definedName>
    <definedName name="XTA_EXCEL_LINK_233" hidden="1">'PL QTR【IFRS】'!$H$106</definedName>
    <definedName name="XTA_EXCEL_LINK_234" hidden="1">'PL QTR【IFRS】'!$H$105</definedName>
    <definedName name="XTA_EXCEL_LINK_235" hidden="1">'PL QTR【IFRS】'!$H$103</definedName>
    <definedName name="XTA_EXCEL_LINK_236" hidden="1">'PL QTR【IFRS】'!$H$102</definedName>
    <definedName name="XTA_EXCEL_LINK_237" hidden="1">'PL QTR【IFRS】'!$H$101</definedName>
    <definedName name="XTA_EXCEL_LINK_238" hidden="1">'PL QTR【IFRS】'!$H$100</definedName>
    <definedName name="XTA_EXCEL_LINK_239" hidden="1">BS【IFRS】!$P$6</definedName>
    <definedName name="XTA_EXCEL_LINK_240" hidden="1">BS【IFRS】!$P$7</definedName>
    <definedName name="XTA_EXCEL_LINK_241" hidden="1">BS【IFRS】!$P$8</definedName>
    <definedName name="XTA_EXCEL_LINK_242" hidden="1">BS【IFRS】!$P$10</definedName>
    <definedName name="XTA_EXCEL_LINK_243" hidden="1">BS【IFRS】!$P$11</definedName>
    <definedName name="XTA_EXCEL_LINK_244" hidden="1">BS【IFRS】!$P$12</definedName>
    <definedName name="XTA_EXCEL_LINK_245" hidden="1">BS【IFRS】!$P$13</definedName>
    <definedName name="XTA_EXCEL_LINK_246" hidden="1">BS【IFRS】!$P$14</definedName>
    <definedName name="XTA_EXCEL_LINK_247" hidden="1">BS【IFRS】!$P$15</definedName>
    <definedName name="XTA_EXCEL_LINK_248" hidden="1">BS【IFRS】!$P$17</definedName>
    <definedName name="XTA_EXCEL_LINK_249" hidden="1">BS【IFRS】!$P$18</definedName>
    <definedName name="XTA_EXCEL_LINK_25" hidden="1">'PL QTR【IFRS】'!#REF!</definedName>
    <definedName name="XTA_EXCEL_LINK_251" hidden="1">BS【IFRS】!$P$19</definedName>
    <definedName name="XTA_EXCEL_LINK_252" hidden="1">BS【IFRS】!$P$20</definedName>
    <definedName name="XTA_EXCEL_LINK_253" hidden="1">BS【IFRS】!$P$21</definedName>
    <definedName name="XTA_EXCEL_LINK_254" hidden="1">BS【IFRS】!$P$22</definedName>
    <definedName name="XTA_EXCEL_LINK_255" hidden="1">BS【IFRS】!$P$23</definedName>
    <definedName name="XTA_EXCEL_LINK_256" hidden="1">BS【IFRS】!$P$24</definedName>
    <definedName name="XTA_EXCEL_LINK_257" hidden="1">BS【IFRS】!$P$25</definedName>
    <definedName name="XTA_EXCEL_LINK_258" hidden="1">BS【IFRS】!$P$26</definedName>
    <definedName name="XTA_EXCEL_LINK_259" hidden="1">BS【IFRS】!$P$27</definedName>
    <definedName name="XTA_EXCEL_LINK_26" hidden="1">'PL QTR【IFRS】'!#REF!</definedName>
    <definedName name="XTA_EXCEL_LINK_260" hidden="1">BS【IFRS】!$P$28</definedName>
    <definedName name="XTA_EXCEL_LINK_261" hidden="1">BS【IFRS】!$P$29</definedName>
    <definedName name="XTA_EXCEL_LINK_262" hidden="1">BS【IFRS】!$P$31</definedName>
    <definedName name="XTA_EXCEL_LINK_263" hidden="1">BS【IFRS】!$P$32</definedName>
    <definedName name="XTA_EXCEL_LINK_264" hidden="1">BS【IFRS】!$P$33</definedName>
    <definedName name="XTA_EXCEL_LINK_265" hidden="1">BS【IFRS】!$P$34</definedName>
    <definedName name="XTA_EXCEL_LINK_266" hidden="1">BS【IFRS】!$P$35</definedName>
    <definedName name="XTA_EXCEL_LINK_267" hidden="1">BS【IFRS】!$P$36</definedName>
    <definedName name="XTA_EXCEL_LINK_268" hidden="1">BS【IFRS】!$P$37</definedName>
    <definedName name="XTA_EXCEL_LINK_269" hidden="1">BS【IFRS】!$P$38</definedName>
    <definedName name="XTA_EXCEL_LINK_27" hidden="1">'PL QTR【IFRS】'!#REF!</definedName>
    <definedName name="XTA_EXCEL_LINK_270" hidden="1">BS【IFRS】!$P$39</definedName>
    <definedName name="XTA_EXCEL_LINK_271" hidden="1">BS【IFRS】!$P$41</definedName>
    <definedName name="XTA_EXCEL_LINK_272" hidden="1">BS【IFRS】!$P$42</definedName>
    <definedName name="XTA_EXCEL_LINK_273" hidden="1">BS【IFRS】!$P$43</definedName>
    <definedName name="XTA_EXCEL_LINK_274" hidden="1">BS【IFRS】!$P$44</definedName>
    <definedName name="XTA_EXCEL_LINK_275" hidden="1">BS【IFRS】!$P$45</definedName>
    <definedName name="XTA_EXCEL_LINK_276" hidden="1">BS【IFRS】!$P$46</definedName>
    <definedName name="XTA_EXCEL_LINK_277" hidden="1">BS【IFRS】!$P$47</definedName>
    <definedName name="XTA_EXCEL_LINK_278" hidden="1">BS【IFRS】!$P$48</definedName>
    <definedName name="XTA_EXCEL_LINK_279" hidden="1">BS【IFRS】!$P$49</definedName>
    <definedName name="XTA_EXCEL_LINK_28" hidden="1">'PL QTR【IFRS】'!#REF!</definedName>
    <definedName name="XTA_EXCEL_LINK_280" hidden="1">BS【IFRS】!$P$50</definedName>
    <definedName name="XTA_EXCEL_LINK_281" hidden="1">BS【IFRS】!$P$52</definedName>
    <definedName name="XTA_EXCEL_LINK_282" hidden="1">BS【IFRS】!$P$53</definedName>
    <definedName name="XTA_EXCEL_LINK_283" hidden="1">BS【IFRS】!$P$54</definedName>
    <definedName name="XTA_EXCEL_LINK_284" hidden="1">BS【IFRS】!$P$55</definedName>
    <definedName name="XTA_EXCEL_LINK_285" hidden="1">BS【IFRS】!$P$56</definedName>
    <definedName name="XTA_EXCEL_LINK_286" hidden="1">BS【IFRS】!$P$57</definedName>
    <definedName name="XTA_EXCEL_LINK_287" hidden="1">BS【IFRS】!$P$58</definedName>
    <definedName name="XTA_EXCEL_LINK_288" hidden="1">BS【IFRS】!$P$59</definedName>
    <definedName name="XTA_EXCEL_LINK_289" hidden="1">BS【IFRS】!$P$60</definedName>
    <definedName name="XTA_EXCEL_LINK_29" hidden="1">'PL QTR【IFRS】'!#REF!</definedName>
    <definedName name="XTA_EXCEL_LINK_290" hidden="1">'CF【IFRS】 '!$P$6</definedName>
    <definedName name="XTA_EXCEL_LINK_291" hidden="1">'CF【IFRS】 '!$P$7</definedName>
    <definedName name="XTA_EXCEL_LINK_292" hidden="1">'CF【IFRS】 '!$P$8</definedName>
    <definedName name="XTA_EXCEL_LINK_293" hidden="1">'CF【IFRS】 '!$P$9</definedName>
    <definedName name="XTA_EXCEL_LINK_294" hidden="1">'CF【IFRS】 '!$P$10</definedName>
    <definedName name="XTA_EXCEL_LINK_295" hidden="1">'CF【IFRS】 '!$P$11</definedName>
    <definedName name="XTA_EXCEL_LINK_296" hidden="1">'CF【IFRS】 '!$P$12</definedName>
    <definedName name="XTA_EXCEL_LINK_297" hidden="1">'CF【IFRS】 '!$P$13</definedName>
    <definedName name="XTA_EXCEL_LINK_298" hidden="1">'CF【IFRS】 '!$P$14</definedName>
    <definedName name="XTA_EXCEL_LINK_299" hidden="1">'CF【IFRS】 '!$P$15</definedName>
    <definedName name="XTA_EXCEL_LINK_30" hidden="1">'PL QTR【IFRS】'!#REF!</definedName>
    <definedName name="XTA_EXCEL_LINK_300" hidden="1">'CF【IFRS】 '!$P$16</definedName>
    <definedName name="XTA_EXCEL_LINK_301" hidden="1">'CF【IFRS】 '!$P$17</definedName>
    <definedName name="XTA_EXCEL_LINK_302" hidden="1">'CF【IFRS】 '!$P$18</definedName>
    <definedName name="XTA_EXCEL_LINK_303" hidden="1">'CF【IFRS】 '!$P$19</definedName>
    <definedName name="XTA_EXCEL_LINK_304" hidden="1">'CF【IFRS】 '!$P$20</definedName>
    <definedName name="XTA_EXCEL_LINK_305" hidden="1">'CF【IFRS】 '!$P$21</definedName>
    <definedName name="XTA_EXCEL_LINK_306" hidden="1">'CF【IFRS】 '!$P$22</definedName>
    <definedName name="XTA_EXCEL_LINK_307" hidden="1">'CF【IFRS】 '!$P$23</definedName>
    <definedName name="XTA_EXCEL_LINK_308" hidden="1">'CF【IFRS】 '!$P$24</definedName>
    <definedName name="XTA_EXCEL_LINK_309" hidden="1">'CF【IFRS】 '!$P$26</definedName>
    <definedName name="XTA_EXCEL_LINK_31" hidden="1">'PL QTR【IFRS】'!#REF!</definedName>
    <definedName name="XTA_EXCEL_LINK_310" hidden="1">'CF【IFRS】 '!$P$27</definedName>
    <definedName name="XTA_EXCEL_LINK_311" hidden="1">'CF【IFRS】 '!$P$28</definedName>
    <definedName name="XTA_EXCEL_LINK_312" hidden="1">'CF【IFRS】 '!$P$29</definedName>
    <definedName name="XTA_EXCEL_LINK_313" hidden="1">'CF【IFRS】 '!$P$30</definedName>
    <definedName name="XTA_EXCEL_LINK_314" hidden="1">'CF【IFRS】 '!$P$31</definedName>
    <definedName name="XTA_EXCEL_LINK_315" hidden="1">'CF【IFRS】 '!$P$32</definedName>
    <definedName name="XTA_EXCEL_LINK_316" hidden="1">'CF【IFRS】 '!$P$33</definedName>
    <definedName name="XTA_EXCEL_LINK_317" hidden="1">'CF【IFRS】 '!$P$34</definedName>
    <definedName name="XTA_EXCEL_LINK_318" hidden="1">'CF【IFRS】 '!$P$35</definedName>
    <definedName name="XTA_EXCEL_LINK_319" hidden="1">'CF【IFRS】 '!$P$36</definedName>
    <definedName name="XTA_EXCEL_LINK_32" hidden="1">'PL QTR【IFRS】'!#REF!</definedName>
    <definedName name="XTA_EXCEL_LINK_320" hidden="1">'CF【IFRS】 '!$P$37</definedName>
    <definedName name="XTA_EXCEL_LINK_321" hidden="1">'CF【IFRS】 '!$P$42</definedName>
    <definedName name="XTA_EXCEL_LINK_322" hidden="1">'CF【IFRS】 '!$P$43</definedName>
    <definedName name="XTA_EXCEL_LINK_323" hidden="1">'CF【IFRS】 '!$P$44</definedName>
    <definedName name="XTA_EXCEL_LINK_326" hidden="1">'CF【IFRS】 '!$P$47</definedName>
    <definedName name="XTA_EXCEL_LINK_327" hidden="1">'CF【IFRS】 '!$P$49</definedName>
    <definedName name="XTA_EXCEL_LINK_328" hidden="1">'CF【IFRS】 '!$P$50</definedName>
    <definedName name="XTA_EXCEL_LINK_329" hidden="1">'CF【IFRS】 '!$P$51</definedName>
    <definedName name="XTA_EXCEL_LINK_33" hidden="1">'PL QTR【IFRS】'!#REF!</definedName>
    <definedName name="XTA_EXCEL_LINK_330" hidden="1">'CF【IFRS】 '!$P$52</definedName>
    <definedName name="XTA_EXCEL_LINK_331" hidden="1">'CF【IFRS】 '!$P$53</definedName>
    <definedName name="XTA_EXCEL_LINK_332" hidden="1">'CF【IFRS】 '!$P$54</definedName>
    <definedName name="XTA_EXCEL_LINK_333" hidden="1">'CF【IFRS】 '!$P$55</definedName>
    <definedName name="XTA_EXCEL_LINK_334" hidden="1">'CF【IFRS】 '!$P$56</definedName>
    <definedName name="XTA_EXCEL_LINK_335" hidden="1">'CF【IFRS】 '!$P$57</definedName>
    <definedName name="XTA_EXCEL_LINK_336" hidden="1">'CF【IFRS】 '!$P$58</definedName>
    <definedName name="XTA_EXCEL_LINK_337" hidden="1">'CF【IFRS】 '!$P$59</definedName>
    <definedName name="XTA_EXCEL_LINK_338" hidden="1">'CF【IFRS】 '!$P$60</definedName>
    <definedName name="XTA_EXCEL_LINK_339" hidden="1">'ETC '!$AC$6</definedName>
    <definedName name="XTA_EXCEL_LINK_34" hidden="1">'PL QTR【IFRS】'!#REF!</definedName>
    <definedName name="XTA_EXCEL_LINK_341" hidden="1">'ETC '!$AC$23</definedName>
    <definedName name="XTA_EXCEL_LINK_35" hidden="1">'PL QTR【IFRS】'!#REF!</definedName>
    <definedName name="XTA_EXCEL_LINK_36" hidden="1">'PL QTR【IFRS】'!#REF!</definedName>
    <definedName name="XTA_EXCEL_LINK_37" hidden="1">'PL QTR【IFRS】'!#REF!</definedName>
    <definedName name="XTA_EXCEL_LINK_38" hidden="1">'PL QTR【IFRS】'!#REF!</definedName>
    <definedName name="XTA_EXCEL_LINK_39" hidden="1">'PL QTR【IFRS】'!#REF!</definedName>
    <definedName name="XTA_EXCEL_LINK_40" hidden="1">'PL QTR【IFRS】'!#REF!</definedName>
    <definedName name="XTA_EXCEL_LINK_41" hidden="1">'PL QTR【IFRS】'!#REF!</definedName>
    <definedName name="XTA_EXCEL_LINK_42" hidden="1">'PL QTR【IFRS】'!#REF!</definedName>
    <definedName name="XTA_EXCEL_LINK_43" hidden="1">'PL QTR【IFRS】'!#REF!</definedName>
    <definedName name="XTA_EXCEL_LINK_44" hidden="1">'PL QTR【IFRS】'!#REF!</definedName>
    <definedName name="XTA_EXCEL_LINK_45" hidden="1">'PL QTR【IFRS】'!#REF!</definedName>
    <definedName name="XTA_EXCEL_LINK_46" hidden="1">'PL QTR【IFRS】'!#REF!</definedName>
    <definedName name="XTA_EXCEL_LINK_47" hidden="1">'PL QTR【IFRS】'!#REF!</definedName>
    <definedName name="XTA_EXCEL_LINK_48" hidden="1">'PL QTR【IFRS】'!#REF!</definedName>
    <definedName name="XTA_EXCEL_LINK_49" hidden="1">'PL QTR【IFRS】'!#REF!</definedName>
    <definedName name="XTA_EXCEL_LINK_50" hidden="1">BS【IFRS】!$O$6</definedName>
    <definedName name="XTA_EXCEL_LINK_51" hidden="1">BS【IFRS】!$O$7</definedName>
    <definedName name="XTA_EXCEL_LINK_52" hidden="1">BS【IFRS】!$O$8</definedName>
    <definedName name="XTA_EXCEL_LINK_53" hidden="1">BS【IFRS】!$O$10</definedName>
    <definedName name="XTA_EXCEL_LINK_54" hidden="1">BS【IFRS】!$O$11</definedName>
    <definedName name="XTA_EXCEL_LINK_55" hidden="1">BS【IFRS】!$O$12</definedName>
    <definedName name="XTA_EXCEL_LINK_56" hidden="1">BS【IFRS】!$O$13</definedName>
    <definedName name="XTA_EXCEL_LINK_57" hidden="1">BS【IFRS】!$O$14</definedName>
    <definedName name="XTA_EXCEL_LINK_58" hidden="1">BS【IFRS】!$O$15</definedName>
    <definedName name="XTA_EXCEL_LINK_59" hidden="1">BS【IFRS】!$O$17</definedName>
    <definedName name="XTA_EXCEL_LINK_60" hidden="1">BS【IFRS】!$O$18</definedName>
    <definedName name="XTA_EXCEL_LINK_61" hidden="1">BS【IFRS】!$O$19</definedName>
    <definedName name="XTA_EXCEL_LINK_62" hidden="1">BS【IFRS】!$O$20</definedName>
    <definedName name="XTA_EXCEL_LINK_63" hidden="1">BS【IFRS】!$O$21</definedName>
    <definedName name="XTA_EXCEL_LINK_64" hidden="1">BS【IFRS】!$O$22</definedName>
    <definedName name="XTA_EXCEL_LINK_65" hidden="1">BS【IFRS】!$O$23</definedName>
    <definedName name="XTA_EXCEL_LINK_66" hidden="1">BS【IFRS】!$O$24</definedName>
    <definedName name="XTA_EXCEL_LINK_67" hidden="1">BS【IFRS】!$O$25</definedName>
    <definedName name="XTA_EXCEL_LINK_68" hidden="1">BS【IFRS】!$O$26</definedName>
    <definedName name="XTA_EXCEL_LINK_69" hidden="1">BS【IFRS】!$O$27</definedName>
    <definedName name="XTA_EXCEL_LINK_70" hidden="1">BS【IFRS】!$O$28</definedName>
    <definedName name="XTA_EXCEL_LINK_71" hidden="1">BS【IFRS】!$O$29</definedName>
    <definedName name="XTA_EXCEL_LINK_72" hidden="1">BS【IFRS】!$O$31</definedName>
    <definedName name="XTA_EXCEL_LINK_73" hidden="1">BS【IFRS】!$O$32</definedName>
    <definedName name="XTA_EXCEL_LINK_74" hidden="1">BS【IFRS】!$O$33</definedName>
    <definedName name="XTA_EXCEL_LINK_75" hidden="1">BS【IFRS】!$O$34</definedName>
    <definedName name="XTA_EXCEL_LINK_76" hidden="1">BS【IFRS】!$O$35</definedName>
    <definedName name="XTA_EXCEL_LINK_77" hidden="1">BS【IFRS】!$O$36</definedName>
    <definedName name="XTA_EXCEL_LINK_78" hidden="1">BS【IFRS】!$O$37</definedName>
    <definedName name="XTA_EXCEL_LINK_79" hidden="1">BS【IFRS】!$O$39</definedName>
    <definedName name="XTA_EXCEL_LINK_80" hidden="1">BS【IFRS】!$O$41</definedName>
    <definedName name="XTA_EXCEL_LINK_81" hidden="1">BS【IFRS】!$O$42</definedName>
    <definedName name="XTA_EXCEL_LINK_82" hidden="1">BS【IFRS】!$O$43</definedName>
    <definedName name="XTA_EXCEL_LINK_83" hidden="1">BS【IFRS】!$O$44</definedName>
    <definedName name="XTA_EXCEL_LINK_84" hidden="1">BS【IFRS】!$O$45</definedName>
    <definedName name="XTA_EXCEL_LINK_85" hidden="1">BS【IFRS】!$O$46</definedName>
    <definedName name="XTA_EXCEL_LINK_86" hidden="1">BS【IFRS】!$O$47</definedName>
    <definedName name="XTA_EXCEL_LINK_87" hidden="1">BS【IFRS】!$O$48</definedName>
    <definedName name="XTA_EXCEL_LINK_88" hidden="1">BS【IFRS】!$O$49</definedName>
    <definedName name="XTA_EXCEL_LINK_89" hidden="1">BS【IFRS】!$O$50</definedName>
    <definedName name="XTA_EXCEL_LINK_90" hidden="1">BS【IFRS】!$O$52</definedName>
    <definedName name="XTA_EXCEL_LINK_91" hidden="1">BS【IFRS】!$O$53</definedName>
    <definedName name="XTA_EXCEL_LINK_92" hidden="1">BS【IFRS】!$O$54</definedName>
    <definedName name="XTA_EXCEL_LINK_93" hidden="1">BS【IFRS】!$O$55</definedName>
    <definedName name="XTA_EXCEL_LINK_94" hidden="1">BS【IFRS】!$O$56</definedName>
    <definedName name="XTA_EXCEL_LINK_95" hidden="1">BS【IFRS】!$O$57</definedName>
    <definedName name="XTA_EXCEL_LINK_96" hidden="1">BS【IFRS】!$O$58</definedName>
    <definedName name="XTA_EXCEL_LINK_97" hidden="1">BS【IFRS】!$O$59</definedName>
    <definedName name="XTA_EXCEL_LINK_98" hidden="1">BS【IFRS】!$O$60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5" i="69" l="1"/>
  <c r="P39" i="54" l="1"/>
  <c r="F26" i="76" l="1"/>
  <c r="E26" i="76"/>
  <c r="G26" i="76" s="1"/>
  <c r="J25" i="76"/>
  <c r="G25" i="76"/>
  <c r="J24" i="76"/>
  <c r="G24" i="76"/>
  <c r="J23" i="76"/>
  <c r="G23" i="76"/>
  <c r="J22" i="76"/>
  <c r="G22" i="76"/>
  <c r="G21" i="76"/>
  <c r="G20" i="76"/>
  <c r="G19" i="76"/>
  <c r="J18" i="76"/>
  <c r="G18" i="76"/>
  <c r="J17" i="76"/>
  <c r="G17" i="76"/>
  <c r="G16" i="76"/>
  <c r="K28" i="74" l="1"/>
  <c r="J28" i="74"/>
  <c r="I28" i="74"/>
  <c r="H28" i="74"/>
  <c r="G28" i="74"/>
  <c r="E28" i="74"/>
  <c r="D28" i="74"/>
  <c r="K19" i="74"/>
  <c r="J19" i="74"/>
  <c r="I19" i="74"/>
  <c r="H19" i="74"/>
  <c r="G19" i="74"/>
  <c r="F19" i="74"/>
  <c r="E19" i="74"/>
  <c r="D19" i="74"/>
  <c r="K50" i="74"/>
  <c r="J50" i="74"/>
  <c r="I50" i="74"/>
  <c r="H50" i="74"/>
  <c r="G50" i="74"/>
  <c r="E50" i="74"/>
  <c r="D50" i="74"/>
  <c r="K41" i="74"/>
  <c r="J41" i="74"/>
  <c r="I41" i="74"/>
  <c r="H41" i="74"/>
  <c r="G41" i="74"/>
  <c r="F41" i="74"/>
  <c r="E41" i="74"/>
  <c r="D41" i="74"/>
  <c r="G34" i="75"/>
  <c r="J34" i="75"/>
  <c r="M34" i="75"/>
  <c r="G35" i="75"/>
  <c r="J35" i="75"/>
  <c r="M35" i="75"/>
  <c r="G36" i="75"/>
  <c r="J36" i="75"/>
  <c r="M36" i="75"/>
  <c r="G37" i="75"/>
  <c r="J37" i="75"/>
  <c r="M37" i="75"/>
  <c r="G38" i="75"/>
  <c r="J38" i="75"/>
  <c r="M38" i="75"/>
  <c r="G39" i="75"/>
  <c r="J39" i="75"/>
  <c r="M39" i="75"/>
  <c r="G40" i="75"/>
  <c r="J40" i="75"/>
  <c r="M40" i="75"/>
  <c r="G41" i="75"/>
  <c r="J41" i="75"/>
  <c r="M41" i="75"/>
  <c r="G42" i="75"/>
  <c r="J42" i="75"/>
  <c r="M42" i="75"/>
  <c r="G43" i="75"/>
  <c r="J43" i="75"/>
  <c r="M43" i="75"/>
  <c r="E44" i="75"/>
  <c r="F44" i="75"/>
  <c r="G44" i="75" s="1"/>
  <c r="H44" i="75"/>
  <c r="J44" i="75" s="1"/>
  <c r="I44" i="75"/>
  <c r="K44" i="75"/>
  <c r="M44" i="75" s="1"/>
  <c r="L44" i="75"/>
  <c r="K23" i="66" l="1"/>
  <c r="T72" i="66" l="1"/>
  <c r="T71" i="66"/>
  <c r="T69" i="66"/>
  <c r="T68" i="66"/>
  <c r="T67" i="66"/>
  <c r="T66" i="66"/>
  <c r="T64" i="66"/>
  <c r="T63" i="66"/>
  <c r="T62" i="66"/>
  <c r="T61" i="66"/>
  <c r="T60" i="66"/>
  <c r="T59" i="66"/>
  <c r="T57" i="66"/>
  <c r="T56" i="66"/>
  <c r="T55" i="66"/>
  <c r="T54" i="66"/>
  <c r="T52" i="66"/>
  <c r="T51" i="66"/>
  <c r="T50" i="66"/>
  <c r="T49" i="66"/>
  <c r="T48" i="66"/>
  <c r="T47" i="66"/>
  <c r="T46" i="66"/>
  <c r="T45" i="66"/>
  <c r="D50" i="67" l="1"/>
  <c r="R65" i="66"/>
  <c r="C8" i="66"/>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<sst xmlns="http://schemas.openxmlformats.org/spreadsheetml/2006/main" count="2385" uniqueCount="739">
  <si>
    <t>売上総利益</t>
    <rPh sb="0" eb="2">
      <t>ウリアゲ</t>
    </rPh>
    <rPh sb="2" eb="5">
      <t>ソウリエキ</t>
    </rPh>
    <phoneticPr fontId="2"/>
  </si>
  <si>
    <t>-</t>
    <phoneticPr fontId="2"/>
  </si>
  <si>
    <t>総資産</t>
    <rPh sb="0" eb="3">
      <t>ソウシサン</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</si>
  <si>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</si>
  <si>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</si>
  <si>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</si>
  <si>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</si>
  <si>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</si>
  <si>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その他</t>
    <rPh sb="2" eb="3">
      <t>タ</t>
    </rPh>
    <phoneticPr fontId="2"/>
  </si>
  <si>
    <t>合計</t>
    <rPh sb="0" eb="2">
      <t>ゴウケイ</t>
    </rPh>
    <phoneticPr fontId="2"/>
  </si>
  <si>
    <t>（単位：社）</t>
    <rPh sb="1" eb="3">
      <t>タンイ</t>
    </rPh>
    <rPh sb="4" eb="5">
      <t>シャ</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</si>
  <si>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</si>
  <si>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</si>
  <si>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</si>
  <si>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</si>
  <si>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</si>
  <si>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t>黒字</t>
    <rPh sb="0" eb="2">
      <t>クロジ</t>
    </rPh>
    <phoneticPr fontId="2"/>
  </si>
  <si>
    <t>赤字</t>
    <rPh sb="0" eb="2">
      <t>アカジ</t>
    </rPh>
    <phoneticPr fontId="2"/>
  </si>
  <si>
    <t>（黒字比率）</t>
    <rPh sb="1" eb="3">
      <t>クロジ</t>
    </rPh>
    <rPh sb="3" eb="5">
      <t>ヒリツ</t>
    </rPh>
    <phoneticPr fontId="2"/>
  </si>
  <si>
    <t>営業利益</t>
    <rPh sb="0" eb="2">
      <t>エイギョウ</t>
    </rPh>
    <rPh sb="2" eb="4">
      <t>リエキ</t>
    </rPh>
    <phoneticPr fontId="2"/>
  </si>
  <si>
    <t>経常利益</t>
    <rPh sb="0" eb="2">
      <t>ケイジョウ</t>
    </rPh>
    <rPh sb="2" eb="4">
      <t>リエキ</t>
    </rPh>
    <phoneticPr fontId="2"/>
  </si>
  <si>
    <t>新事業計画</t>
    <rPh sb="0" eb="3">
      <t>シンジギョウ</t>
    </rPh>
    <rPh sb="3" eb="5">
      <t>ケイカク</t>
    </rPh>
    <phoneticPr fontId="2"/>
  </si>
  <si>
    <t>自己資本</t>
    <rPh sb="0" eb="2">
      <t>ジコ</t>
    </rPh>
    <rPh sb="2" eb="4">
      <t>シホン</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</si>
  <si>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</si>
  <si>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</si>
  <si>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</si>
  <si>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</si>
  <si>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</si>
  <si>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</si>
  <si>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</si>
  <si>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</si>
  <si>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生活産業</t>
    <rPh sb="0" eb="2">
      <t>セイカツ</t>
    </rPh>
    <rPh sb="2" eb="4">
      <t>サンギョウ</t>
    </rPh>
    <phoneticPr fontId="2"/>
  </si>
  <si>
    <t>海外現地法人</t>
    <rPh sb="0" eb="2">
      <t>カイガイ</t>
    </rPh>
    <rPh sb="2" eb="4">
      <t>ゲンチ</t>
    </rPh>
    <rPh sb="4" eb="6">
      <t>ホウジン</t>
    </rPh>
    <phoneticPr fontId="2"/>
  </si>
  <si>
    <t>売上高</t>
    <rPh sb="0" eb="2">
      <t>ウリアゲ</t>
    </rPh>
    <rPh sb="2" eb="3">
      <t>タカ</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</si>
  <si>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</si>
  <si>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</si>
  <si>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</si>
  <si>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</si>
  <si>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r>
      <t xml:space="preserve"> </t>
    </r>
    <r>
      <rPr>
        <b/>
        <sz val="14"/>
        <rFont val="ＭＳ Ｐゴシック"/>
        <family val="3"/>
        <charset val="128"/>
      </rPr>
      <t>フリーキャッシュ・フロー</t>
    </r>
  </si>
  <si>
    <r>
      <t>自己資本比率</t>
    </r>
    <r>
      <rPr>
        <sz val="13"/>
        <rFont val="Arial"/>
        <family val="2"/>
      </rPr>
      <t xml:space="preserve"> (%)</t>
    </r>
    <rPh sb="0" eb="2">
      <t>ジコ</t>
    </rPh>
    <rPh sb="2" eb="4">
      <t>シホン</t>
    </rPh>
    <rPh sb="4" eb="6">
      <t>ヒリツ</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</si>
  <si>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</si>
  <si>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</si>
  <si>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</si>
  <si>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t>消去又は全社</t>
    <rPh sb="0" eb="2">
      <t>ショウキョ</t>
    </rPh>
    <rPh sb="2" eb="3">
      <t>マタ</t>
    </rPh>
    <rPh sb="4" eb="6">
      <t>ゼンシャ</t>
    </rPh>
    <phoneticPr fontId="2"/>
  </si>
  <si>
    <t>（単位：億円）</t>
    <rPh sb="1" eb="3">
      <t>タンイ</t>
    </rPh>
    <rPh sb="4" eb="6">
      <t>オクエン</t>
    </rPh>
    <phoneticPr fontId="2"/>
  </si>
  <si>
    <t>国　内（連結子会社）</t>
    <rPh sb="0" eb="1">
      <t>クニ</t>
    </rPh>
    <rPh sb="2" eb="3">
      <t>ナイ</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</si>
  <si>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</si>
  <si>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</si>
  <si>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t>海　外（連結子会社）</t>
    <rPh sb="0" eb="1">
      <t>ウミ</t>
    </rPh>
    <rPh sb="2" eb="3">
      <t>ソト</t>
    </rPh>
    <rPh sb="4" eb="6">
      <t>レンケツ</t>
    </rPh>
    <rPh sb="6" eb="9">
      <t>コガイシャ</t>
    </rPh>
    <phoneticPr fontId="2"/>
  </si>
  <si>
    <t>機械</t>
    <rPh sb="0" eb="2">
      <t>キカイ</t>
    </rPh>
    <phoneticPr fontId="2"/>
  </si>
  <si>
    <t>エネルギー・金属</t>
    <rPh sb="6" eb="8">
      <t>キンゾク</t>
    </rPh>
    <phoneticPr fontId="2"/>
  </si>
  <si>
    <r>
      <t>2009</t>
    </r>
    <r>
      <rPr>
        <sz val="20"/>
        <rFont val="ＭＳ Ｐゴシック"/>
        <family val="3"/>
        <charset val="128"/>
      </rPr>
      <t>年度</t>
    </r>
    <rPh sb="4" eb="6">
      <t>ネンド</t>
    </rPh>
    <phoneticPr fontId="2"/>
  </si>
  <si>
    <t>総資産</t>
    <rPh sb="0" eb="1">
      <t>ソウ</t>
    </rPh>
    <rPh sb="1" eb="3">
      <t>シサン</t>
    </rPh>
    <phoneticPr fontId="2"/>
  </si>
  <si>
    <r>
      <t>2010</t>
    </r>
    <r>
      <rPr>
        <sz val="20"/>
        <rFont val="ＭＳ Ｐゴシック"/>
        <family val="3"/>
        <charset val="128"/>
      </rPr>
      <t>年度</t>
    </r>
    <rPh sb="4" eb="6">
      <t>ネンド</t>
    </rPh>
    <phoneticPr fontId="2"/>
  </si>
  <si>
    <t>New Stage 2008</t>
    <phoneticPr fontId="2"/>
  </si>
  <si>
    <t>Shine 2011</t>
    <phoneticPr fontId="2"/>
  </si>
  <si>
    <r>
      <t>1</t>
    </r>
    <r>
      <rPr>
        <sz val="13"/>
        <rFont val="ＭＳ Ｐゴシック"/>
        <family val="3"/>
        <charset val="128"/>
      </rPr>
      <t>株当たり当期純損益</t>
    </r>
    <r>
      <rPr>
        <sz val="13"/>
        <rFont val="Arial"/>
        <family val="2"/>
      </rPr>
      <t xml:space="preserve"> (EPS)</t>
    </r>
    <rPh sb="8" eb="10">
      <t>ソンエキ</t>
    </rPh>
    <phoneticPr fontId="2"/>
  </si>
  <si>
    <t>当期純損益</t>
    <rPh sb="0" eb="2">
      <t>トウキ</t>
    </rPh>
    <rPh sb="2" eb="5">
      <t>ジュンソンエキ</t>
    </rPh>
    <phoneticPr fontId="2"/>
  </si>
  <si>
    <r>
      <t>2011</t>
    </r>
    <r>
      <rPr>
        <sz val="14"/>
        <rFont val="ＭＳ Ｐゴシック"/>
        <family val="3"/>
        <charset val="128"/>
      </rPr>
      <t>年度</t>
    </r>
    <rPh sb="4" eb="6">
      <t>ネンド</t>
    </rPh>
    <phoneticPr fontId="2"/>
  </si>
  <si>
    <r>
      <t>2011年度</t>
    </r>
    <r>
      <rPr>
        <sz val="14"/>
        <rFont val="ＭＳ Ｐゴシック"/>
        <family val="3"/>
        <charset val="128"/>
      </rPr>
      <t/>
    </r>
    <rPh sb="4" eb="6">
      <t>ネンド</t>
    </rPh>
    <phoneticPr fontId="2"/>
  </si>
  <si>
    <r>
      <t>2003</t>
    </r>
    <r>
      <rPr>
        <sz val="20"/>
        <rFont val="ＭＳ Ｐゴシック"/>
        <family val="3"/>
        <charset val="128"/>
      </rPr>
      <t>年度</t>
    </r>
    <rPh sb="4" eb="6">
      <t>ネンド</t>
    </rPh>
    <phoneticPr fontId="2"/>
  </si>
  <si>
    <r>
      <t>2004</t>
    </r>
    <r>
      <rPr>
        <sz val="20"/>
        <rFont val="ＭＳ Ｐゴシック"/>
        <family val="3"/>
        <charset val="128"/>
      </rPr>
      <t>年度</t>
    </r>
    <rPh sb="4" eb="6">
      <t>ネンド</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</si>
  <si>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</si>
  <si>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</si>
  <si>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</si>
  <si>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</si>
  <si>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2011</t>
    </r>
    <r>
      <rPr>
        <sz val="20"/>
        <rFont val="ＭＳ Ｐゴシック"/>
        <family val="3"/>
        <charset val="128"/>
      </rPr>
      <t>年度</t>
    </r>
    <rPh sb="4" eb="6">
      <t>ネンド</t>
    </rPh>
    <phoneticPr fontId="2"/>
  </si>
  <si>
    <t>-</t>
    <phoneticPr fontId="2"/>
  </si>
  <si>
    <t>建設都市開発</t>
    <rPh sb="0" eb="2">
      <t>ケンセツ</t>
    </rPh>
    <rPh sb="2" eb="4">
      <t>トシ</t>
    </rPh>
    <rPh sb="4" eb="6">
      <t>カイハツ</t>
    </rPh>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</si>
  <si>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</si>
  <si>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t>2012</t>
    </r>
    <r>
      <rPr>
        <sz val="14"/>
        <rFont val="ＭＳ Ｐゴシック"/>
        <family val="3"/>
        <charset val="128"/>
      </rPr>
      <t>年度</t>
    </r>
    <rPh sb="4" eb="6">
      <t>ネンド</t>
    </rPh>
    <phoneticPr fontId="2"/>
  </si>
  <si>
    <t>（単位：億円）</t>
    <phoneticPr fontId="2"/>
  </si>
  <si>
    <t>-</t>
    <phoneticPr fontId="2"/>
  </si>
  <si>
    <t>化学</t>
    <rPh sb="0" eb="2">
      <t>カガク</t>
    </rPh>
    <phoneticPr fontId="2"/>
  </si>
  <si>
    <r>
      <t>2012</t>
    </r>
    <r>
      <rPr>
        <sz val="20"/>
        <rFont val="ＭＳ Ｐゴシック"/>
        <family val="3"/>
        <charset val="128"/>
      </rPr>
      <t>年度</t>
    </r>
    <rPh sb="4" eb="6">
      <t>ネンド</t>
    </rPh>
    <phoneticPr fontId="2"/>
  </si>
  <si>
    <t>（単位：億円）</t>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</si>
  <si>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</si>
  <si>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</si>
  <si>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</si>
  <si>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t>-</t>
    <phoneticPr fontId="2"/>
  </si>
  <si>
    <t>-</t>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</si>
  <si>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</si>
  <si>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</si>
  <si>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</si>
  <si>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</si>
  <si>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</si>
  <si>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</si>
  <si>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</si>
  <si>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</si>
  <si>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</si>
  <si>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2012</t>
    </r>
    <r>
      <rPr>
        <sz val="12"/>
        <rFont val="ＭＳ Ｐゴシック"/>
        <family val="3"/>
        <charset val="128"/>
      </rPr>
      <t>年度</t>
    </r>
    <rPh sb="4" eb="6">
      <t>ネンド</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</si>
  <si>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</si>
  <si>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</si>
  <si>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</si>
  <si>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</si>
  <si>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</si>
  <si>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</si>
  <si>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</si>
  <si>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</si>
  <si>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</si>
  <si>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</si>
  <si>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</si>
  <si>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</si>
  <si>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</si>
  <si>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</si>
  <si>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</si>
  <si>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</si>
  <si>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</si>
  <si>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</si>
  <si>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</si>
  <si>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</si>
  <si>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</si>
  <si>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</si>
  <si>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</si>
  <si>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</si>
  <si>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</si>
  <si>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</si>
  <si>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</si>
  <si>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</si>
  <si>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</si>
  <si>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</si>
  <si>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</si>
  <si>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</si>
  <si>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</si>
  <si>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</si>
  <si>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</si>
  <si>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</si>
  <si>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</si>
  <si>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</si>
  <si>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</si>
  <si>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r>
      <rPr>
        <sz val="12"/>
        <rFont val="ＭＳ Ｐゴシック"/>
        <family val="3"/>
        <charset val="128"/>
      </rPr>
      <t>　利益剰余金</t>
    </r>
    <rPh sb="1" eb="3">
      <t>リエキ</t>
    </rPh>
    <rPh sb="3" eb="6">
      <t>ジョウヨキン</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</si>
  <si>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</si>
  <si>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</si>
  <si>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</si>
  <si>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</si>
  <si>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</si>
  <si>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</si>
  <si>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</si>
  <si>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</si>
  <si>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</si>
  <si>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</si>
  <si>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</si>
  <si>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</si>
  <si>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</si>
  <si>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</si>
  <si>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</si>
  <si>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</si>
  <si>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</si>
  <si>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</si>
  <si>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</si>
  <si>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</si>
  <si>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</si>
  <si>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</si>
  <si>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</si>
  <si>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</si>
  <si>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</si>
  <si>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</si>
  <si>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</si>
  <si>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</si>
  <si>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</si>
  <si>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</si>
  <si>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</si>
  <si>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</si>
  <si>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</si>
  <si>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</si>
  <si>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</si>
  <si>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</si>
  <si>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</si>
  <si>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</si>
  <si>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</si>
  <si>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</si>
  <si>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</si>
  <si>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</si>
  <si>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</si>
  <si>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t>2013</t>
    </r>
    <r>
      <rPr>
        <sz val="14"/>
        <rFont val="ＭＳ Ｐゴシック"/>
        <family val="3"/>
        <charset val="128"/>
      </rPr>
      <t>年度</t>
    </r>
    <rPh sb="4" eb="6">
      <t>ネンド</t>
    </rPh>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</si>
  <si>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</si>
  <si>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</si>
  <si>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</si>
  <si>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</si>
  <si>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</si>
  <si>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</si>
  <si>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</si>
  <si>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</si>
  <si>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</si>
  <si>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</si>
  <si>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</si>
  <si>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</si>
  <si>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</si>
  <si>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</si>
  <si>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</si>
  <si>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</si>
  <si>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</si>
  <si>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</si>
  <si>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</si>
  <si>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</si>
  <si>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</si>
  <si>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</si>
  <si>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</si>
  <si>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</si>
  <si>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</si>
  <si>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</si>
  <si>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</si>
  <si>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</si>
  <si>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</si>
  <si>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</si>
  <si>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</si>
  <si>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</si>
  <si>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</si>
  <si>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</si>
  <si>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</si>
  <si>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</si>
  <si>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</si>
  <si>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</si>
  <si>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</si>
  <si>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</si>
  <si>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r>
      <rPr>
        <sz val="12"/>
        <rFont val="ＭＳ Ｐゴシック"/>
        <family val="3"/>
        <charset val="128"/>
      </rPr>
      <t>その他</t>
    </r>
  </si>
  <si>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</si>
  <si>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</si>
  <si>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</si>
  <si>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</si>
  <si>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</si>
  <si>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</si>
  <si>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</si>
  <si>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</si>
  <si>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</si>
  <si>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</si>
  <si>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</si>
  <si>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</si>
  <si>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</si>
  <si>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</si>
  <si>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t>売上高</t>
    <rPh sb="0" eb="2">
      <t>ウリアゲ</t>
    </rPh>
    <rPh sb="2" eb="3">
      <t>ダカ</t>
    </rPh>
    <phoneticPr fontId="2"/>
  </si>
  <si>
    <t>売上原価</t>
    <rPh sb="0" eb="2">
      <t>ウリアゲ</t>
    </rPh>
    <rPh sb="2" eb="4">
      <t>ゲンカ</t>
    </rPh>
    <phoneticPr fontId="2"/>
  </si>
  <si>
    <t>　販売費及び一般管理費</t>
    <rPh sb="1" eb="4">
      <t>ハンバイヒ</t>
    </rPh>
    <rPh sb="4" eb="5">
      <t>オヨ</t>
    </rPh>
    <rPh sb="6" eb="8">
      <t>イッパン</t>
    </rPh>
    <rPh sb="8" eb="11">
      <t>カンリヒ</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</si>
  <si>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</si>
  <si>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</si>
  <si>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</si>
  <si>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</si>
  <si>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</si>
  <si>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</si>
  <si>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</si>
  <si>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</si>
  <si>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</si>
  <si>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</si>
  <si>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</si>
  <si>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</si>
  <si>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</si>
  <si>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t>
    <phoneticPr fontId="2"/>
  </si>
  <si>
    <t>　デリバティブ評価損</t>
    <rPh sb="7" eb="9">
      <t>ヒョウカ</t>
    </rPh>
    <rPh sb="9" eb="10">
      <t>ソン</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</si>
  <si>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</si>
  <si>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</si>
  <si>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</si>
  <si>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</si>
  <si>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</si>
  <si>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</si>
  <si>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</si>
  <si>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</si>
  <si>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</si>
  <si>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</si>
  <si>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</si>
  <si>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</si>
  <si>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</si>
  <si>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</si>
  <si>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</si>
  <si>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</si>
  <si>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</si>
  <si>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</si>
  <si>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</si>
  <si>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</si>
  <si>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</si>
  <si>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</si>
  <si>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</si>
  <si>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</si>
  <si>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</si>
  <si>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</si>
  <si>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</si>
  <si>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</si>
  <si>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</si>
  <si>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</si>
  <si>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</si>
  <si>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</si>
  <si>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</si>
  <si>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</si>
  <si>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</si>
  <si>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</si>
  <si>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</si>
  <si>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</si>
  <si>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</si>
  <si>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</si>
  <si>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</si>
  <si>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</si>
  <si>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</si>
  <si>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</si>
  <si>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</si>
  <si>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</si>
  <si>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</si>
  <si>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</si>
  <si>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</si>
  <si>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</si>
  <si>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</si>
  <si>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</si>
  <si>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</si>
  <si>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t>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</si>
  <si>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</si>
  <si>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</si>
  <si>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</si>
  <si>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</si>
  <si>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</si>
  <si>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</si>
  <si>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</si>
  <si>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</si>
  <si>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</si>
  <si>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</si>
  <si>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</si>
  <si>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</si>
  <si>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</si>
  <si>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</si>
  <si>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</si>
  <si>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</si>
  <si>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</si>
  <si>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</si>
  <si>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</si>
  <si>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</si>
  <si>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</si>
  <si>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</si>
  <si>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</si>
  <si>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</si>
  <si>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</si>
  <si>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</si>
  <si>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</si>
  <si>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t>
  </si>
  <si>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</si>
  <si>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</si>
  <si>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</si>
  <si>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</si>
  <si>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</si>
  <si>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</si>
  <si>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</si>
  <si>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</si>
  <si>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</si>
  <si>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</si>
  <si>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</si>
  <si>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</si>
  <si>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</si>
  <si>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</si>
  <si>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</si>
  <si>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</si>
  <si>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</si>
  <si>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</si>
  <si>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</si>
  <si>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</si>
  <si>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</si>
  <si>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</si>
  <si>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</si>
  <si>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</si>
  <si>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</si>
  <si>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</si>
  <si>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</si>
  <si>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</si>
  <si>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</si>
  <si>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</si>
  <si>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</si>
  <si>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</si>
  <si>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</si>
  <si>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</si>
  <si>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</si>
  <si>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</si>
  <si>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</si>
  <si>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</si>
  <si>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</si>
  <si>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</si>
  <si>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</si>
  <si>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</si>
  <si>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</si>
  <si>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</si>
  <si>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</si>
  <si>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</si>
  <si>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</si>
  <si>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</si>
  <si>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</si>
  <si>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</si>
  <si>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</si>
  <si>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</si>
  <si>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</si>
  <si>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</si>
  <si>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</si>
  <si>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</si>
  <si>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</si>
  <si>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</si>
  <si>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</si>
  <si>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</si>
  <si>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</si>
  <si>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</si>
  <si>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</si>
  <si>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</si>
  <si>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</si>
  <si>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</si>
  <si>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</si>
  <si>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</si>
  <si>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</si>
  <si>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</si>
  <si>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</si>
  <si>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</si>
  <si>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</si>
  <si>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</si>
  <si>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</si>
  <si>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</si>
  <si>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</si>
  <si>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</si>
  <si>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</si>
  <si>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</si>
  <si>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</si>
  <si>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</si>
  <si>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</si>
  <si>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</si>
  <si>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</si>
  <si>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</si>
  <si>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</si>
  <si>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</si>
  <si>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</si>
  <si>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</si>
  <si>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</si>
  <si>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</si>
  <si>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</si>
  <si>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</si>
  <si>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</si>
  <si>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</si>
  <si>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</si>
  <si>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</si>
  <si>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</si>
  <si>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</si>
  <si>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</si>
  <si>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</si>
  <si>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</si>
  <si>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</si>
  <si>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</si>
  <si>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</si>
  <si>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</si>
  <si>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</si>
  <si>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</si>
  <si>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</si>
  <si>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</si>
  <si>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</si>
  <si>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</si>
  <si>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</si>
  <si>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</si>
  <si>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</si>
  <si>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</si>
  <si>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</si>
  <si>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</si>
  <si>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</si>
  <si>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</si>
  <si>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</si>
  <si>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</si>
  <si>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</si>
  <si>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11.</t>
    </r>
    <r>
      <rPr>
        <b/>
        <sz val="12.5"/>
        <rFont val="ＭＳ Ｐゴシック"/>
        <family val="3"/>
        <charset val="128"/>
      </rPr>
      <t>　主要経営指標の推移</t>
    </r>
    <phoneticPr fontId="2"/>
  </si>
  <si>
    <r>
      <t>12.</t>
    </r>
    <r>
      <rPr>
        <b/>
        <sz val="12.5"/>
        <rFont val="ＭＳ Ｐゴシック"/>
        <family val="3"/>
        <charset val="128"/>
      </rPr>
      <t>　株価関連指標の推移　</t>
    </r>
    <phoneticPr fontId="2"/>
  </si>
  <si>
    <t>営業活動に係る利益</t>
    <rPh sb="0" eb="2">
      <t>エイギョウ</t>
    </rPh>
    <rPh sb="2" eb="4">
      <t>カツドウ</t>
    </rPh>
    <rPh sb="5" eb="6">
      <t>カカワ</t>
    </rPh>
    <rPh sb="7" eb="9">
      <t>リエキ</t>
    </rPh>
    <phoneticPr fontId="2"/>
  </si>
  <si>
    <t>持分法による投資損益</t>
    <rPh sb="0" eb="1">
      <t>モ</t>
    </rPh>
    <rPh sb="1" eb="2">
      <t>ブン</t>
    </rPh>
    <rPh sb="2" eb="3">
      <t>ホウ</t>
    </rPh>
    <rPh sb="6" eb="8">
      <t>トウシ</t>
    </rPh>
    <rPh sb="8" eb="10">
      <t>ソンエキ</t>
    </rPh>
    <phoneticPr fontId="2"/>
  </si>
  <si>
    <t>税引前四半期利益</t>
    <rPh sb="0" eb="2">
      <t>ゼイビキ</t>
    </rPh>
    <rPh sb="2" eb="3">
      <t>マエ</t>
    </rPh>
    <rPh sb="3" eb="6">
      <t>シハンキ</t>
    </rPh>
    <rPh sb="6" eb="8">
      <t>リエキ</t>
    </rPh>
    <phoneticPr fontId="2"/>
  </si>
  <si>
    <r>
      <t xml:space="preserve">2011/04/01
</t>
    </r>
    <r>
      <rPr>
        <sz val="14"/>
        <rFont val="ＭＳ Ｐゴシック"/>
        <family val="3"/>
        <charset val="128"/>
      </rPr>
      <t>（移行日）</t>
    </r>
    <rPh sb="12" eb="14">
      <t>イコウ</t>
    </rPh>
    <rPh sb="14" eb="15">
      <t>ビ</t>
    </rPh>
    <phoneticPr fontId="2"/>
  </si>
  <si>
    <t>　その他の資本の構成要素</t>
    <rPh sb="3" eb="4">
      <t>タ</t>
    </rPh>
    <rPh sb="5" eb="7">
      <t>シホン</t>
    </rPh>
    <rPh sb="8" eb="10">
      <t>コウセイ</t>
    </rPh>
    <rPh sb="10" eb="12">
      <t>ヨウソ</t>
    </rPh>
    <phoneticPr fontId="2"/>
  </si>
  <si>
    <r>
      <t>2011</t>
    </r>
    <r>
      <rPr>
        <sz val="14"/>
        <rFont val="ＭＳ Ｐゴシック"/>
        <family val="3"/>
        <charset val="128"/>
      </rPr>
      <t>年度</t>
    </r>
    <rPh sb="4" eb="5">
      <t>ネン</t>
    </rPh>
    <rPh sb="5" eb="6">
      <t>ド</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</si>
  <si>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</si>
  <si>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t>2012</t>
    </r>
    <r>
      <rPr>
        <sz val="14"/>
        <rFont val="ＭＳ Ｐゴシック"/>
        <family val="3"/>
        <charset val="128"/>
      </rPr>
      <t>年度</t>
    </r>
    <rPh sb="4" eb="5">
      <t>ネン</t>
    </rPh>
    <rPh sb="5" eb="6">
      <t>ド</t>
    </rPh>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</si>
  <si>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</si>
  <si>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</si>
  <si>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</si>
  <si>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</si>
  <si>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</si>
  <si>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</si>
  <si>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</si>
  <si>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</si>
  <si>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t>短期貸付金の増減額（▲は増加）</t>
    <rPh sb="0" eb="2">
      <t>タンキ</t>
    </rPh>
    <rPh sb="2" eb="4">
      <t>カシツケ</t>
    </rPh>
    <rPh sb="4" eb="5">
      <t>キン</t>
    </rPh>
    <rPh sb="6" eb="8">
      <t>ゾウゲン</t>
    </rPh>
    <rPh sb="8" eb="9">
      <t>ガク</t>
    </rPh>
    <rPh sb="12" eb="14">
      <t>ゾウカ</t>
    </rPh>
    <phoneticPr fontId="2"/>
  </si>
  <si>
    <r>
      <t>2013</t>
    </r>
    <r>
      <rPr>
        <sz val="14"/>
        <rFont val="ＭＳ Ｐゴシック"/>
        <family val="3"/>
        <charset val="128"/>
      </rPr>
      <t>年度</t>
    </r>
    <rPh sb="4" eb="5">
      <t>ネン</t>
    </rPh>
    <rPh sb="5" eb="6">
      <t>ド</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</si>
  <si>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</si>
  <si>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</si>
  <si>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20"/>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</si>
  <si>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</si>
  <si>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</si>
  <si>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</si>
  <si>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</si>
  <si>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</si>
  <si>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</si>
  <si>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</si>
  <si>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</si>
  <si>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2014</t>
    </r>
    <r>
      <rPr>
        <sz val="14"/>
        <rFont val="ＭＳ Ｐゴシック"/>
        <family val="3"/>
        <charset val="128"/>
      </rPr>
      <t>年度</t>
    </r>
    <rPh sb="4" eb="6">
      <t>ネンド</t>
    </rPh>
    <phoneticPr fontId="2"/>
  </si>
  <si>
    <t>その他の収益・費用</t>
    <rPh sb="2" eb="3">
      <t>タ</t>
    </rPh>
    <rPh sb="4" eb="6">
      <t>シュウエキ</t>
    </rPh>
    <rPh sb="7" eb="9">
      <t>ヒヨウ</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</si>
  <si>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</si>
  <si>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</si>
  <si>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</si>
  <si>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</si>
  <si>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</si>
  <si>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</si>
  <si>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</si>
  <si>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</si>
  <si>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</si>
  <si>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2014</t>
    </r>
    <r>
      <rPr>
        <sz val="14"/>
        <rFont val="ＭＳ Ｐゴシック"/>
        <family val="3"/>
        <charset val="128"/>
      </rPr>
      <t>年度</t>
    </r>
    <rPh sb="4" eb="5">
      <t>ネン</t>
    </rPh>
    <rPh sb="5" eb="6">
      <t>ド</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</si>
  <si>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</si>
  <si>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r>
      <t>2014</t>
    </r>
    <r>
      <rPr>
        <sz val="20"/>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</si>
  <si>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</si>
  <si>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</si>
  <si>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</si>
  <si>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t>　　確定給付制度の再測定</t>
    <rPh sb="2" eb="4">
      <t>カクテイ</t>
    </rPh>
    <rPh sb="4" eb="6">
      <t>キュウフ</t>
    </rPh>
    <rPh sb="6" eb="8">
      <t>セイド</t>
    </rPh>
    <rPh sb="9" eb="12">
      <t>サイソクテイ</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</si>
  <si>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</si>
  <si>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r>
      <t>2015</t>
    </r>
    <r>
      <rPr>
        <sz val="14"/>
        <rFont val="ＭＳ Ｐゴシック"/>
        <family val="3"/>
        <charset val="128"/>
      </rPr>
      <t>年度</t>
    </r>
    <rPh sb="4" eb="6">
      <t>ネンド</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</si>
  <si>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</si>
  <si>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t>2015</t>
    </r>
    <r>
      <rPr>
        <sz val="14"/>
        <rFont val="ＭＳ Ｐゴシック"/>
        <family val="3"/>
        <charset val="128"/>
      </rPr>
      <t>年度</t>
    </r>
    <rPh sb="4" eb="5">
      <t>ネン</t>
    </rPh>
    <rPh sb="5" eb="6">
      <t>ド</t>
    </rPh>
    <phoneticPr fontId="2"/>
  </si>
  <si>
    <r>
      <t>2015</t>
    </r>
    <r>
      <rPr>
        <sz val="20"/>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</si>
  <si>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</si>
  <si>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</si>
  <si>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</si>
  <si>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t>自動車</t>
    <rPh sb="0" eb="3">
      <t>ジドウシャ</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</si>
  <si>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</si>
  <si>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</si>
  <si>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石炭・金属</t>
    <rPh sb="0" eb="2">
      <t>セキタン</t>
    </rPh>
    <rPh sb="3" eb="5">
      <t>キンゾク</t>
    </rPh>
    <phoneticPr fontId="2"/>
  </si>
  <si>
    <t>食料・アグリビジネス</t>
    <rPh sb="0" eb="2">
      <t>ショクリョウ</t>
    </rPh>
    <phoneticPr fontId="2"/>
  </si>
  <si>
    <t>当期純利益（当社株主帰属）</t>
    <rPh sb="0" eb="2">
      <t>トウキ</t>
    </rPh>
    <rPh sb="2" eb="3">
      <t>ジュン</t>
    </rPh>
    <rPh sb="3" eb="5">
      <t>リエキ</t>
    </rPh>
    <rPh sb="6" eb="8">
      <t>トウシャ</t>
    </rPh>
    <rPh sb="8" eb="10">
      <t>カブヌシ</t>
    </rPh>
    <rPh sb="10" eb="12">
      <t>キゾク</t>
    </rPh>
    <phoneticPr fontId="2"/>
  </si>
  <si>
    <t>当期純利益
（当社株主帰属）</t>
    <rPh sb="0" eb="2">
      <t>トウキ</t>
    </rPh>
    <rPh sb="2" eb="5">
      <t>ジュンリエキ</t>
    </rPh>
    <rPh sb="7" eb="9">
      <t>トウシャ</t>
    </rPh>
    <rPh sb="9" eb="11">
      <t>カブヌシ</t>
    </rPh>
    <rPh sb="11" eb="13">
      <t>キゾク</t>
    </rPh>
    <phoneticPr fontId="2"/>
  </si>
  <si>
    <r>
      <t>7-1.</t>
    </r>
    <r>
      <rPr>
        <b/>
        <sz val="22"/>
        <rFont val="ＭＳ Ｐゴシック"/>
        <family val="3"/>
        <charset val="128"/>
      </rPr>
      <t>　セグメント情報【日本基準】</t>
    </r>
    <rPh sb="13" eb="15">
      <t>ニホン</t>
    </rPh>
    <rPh sb="15" eb="17">
      <t>キジュン</t>
    </rPh>
    <phoneticPr fontId="2"/>
  </si>
  <si>
    <r>
      <t>7-2.</t>
    </r>
    <r>
      <rPr>
        <b/>
        <sz val="22"/>
        <rFont val="ＭＳ Ｐゴシック"/>
        <family val="3"/>
        <charset val="128"/>
      </rPr>
      <t>　セグメント情報【日本基準】</t>
    </r>
    <phoneticPr fontId="2"/>
  </si>
  <si>
    <r>
      <t>7-3.</t>
    </r>
    <r>
      <rPr>
        <b/>
        <sz val="22"/>
        <rFont val="ＭＳ Ｐゴシック"/>
        <family val="3"/>
        <charset val="128"/>
      </rPr>
      <t>　セグメント情報【日本基準】</t>
    </r>
    <phoneticPr fontId="2"/>
  </si>
  <si>
    <r>
      <t>2016</t>
    </r>
    <r>
      <rPr>
        <sz val="14"/>
        <rFont val="ＭＳ Ｐゴシック"/>
        <family val="3"/>
        <charset val="128"/>
      </rPr>
      <t>年度</t>
    </r>
    <rPh sb="4" eb="6">
      <t>ネンド</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</si>
  <si>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</si>
  <si>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t>第2四半期</t>
    <rPh sb="0" eb="1">
      <t>ダイ</t>
    </rPh>
    <rPh sb="2" eb="5">
      <t>シハンキ</t>
    </rPh>
    <phoneticPr fontId="2"/>
  </si>
  <si>
    <t>第3四半期</t>
    <rPh sb="0" eb="1">
      <t>ダイ</t>
    </rPh>
    <rPh sb="2" eb="5">
      <t>シハンキ</t>
    </rPh>
    <phoneticPr fontId="2"/>
  </si>
  <si>
    <r>
      <t>2016年度</t>
    </r>
    <r>
      <rPr>
        <sz val="14"/>
        <rFont val="ＭＳ Ｐゴシック"/>
        <family val="3"/>
        <charset val="128"/>
      </rPr>
      <t/>
    </r>
    <rPh sb="4" eb="5">
      <t>ネン</t>
    </rPh>
    <rPh sb="5" eb="6">
      <t>ド</t>
    </rPh>
    <phoneticPr fontId="2"/>
  </si>
  <si>
    <r>
      <t>2016年度</t>
    </r>
    <r>
      <rPr>
        <sz val="14"/>
        <rFont val="ＭＳ Ｐゴシック"/>
        <family val="3"/>
        <charset val="128"/>
      </rPr>
      <t/>
    </r>
    <rPh sb="4" eb="6">
      <t>ネンド</t>
    </rPh>
    <phoneticPr fontId="2"/>
  </si>
  <si>
    <t>第4四半期</t>
    <rPh sb="0" eb="1">
      <t>ダイ</t>
    </rPh>
    <rPh sb="2" eb="5">
      <t>シハンキ</t>
    </rPh>
    <phoneticPr fontId="2"/>
  </si>
  <si>
    <r>
      <t>2016</t>
    </r>
    <r>
      <rPr>
        <sz val="12"/>
        <rFont val="ＭＳ Ｐゴシック"/>
        <family val="3"/>
        <charset val="128"/>
      </rPr>
      <t>年度</t>
    </r>
    <rPh sb="4" eb="6">
      <t>ネンド</t>
    </rPh>
    <phoneticPr fontId="2"/>
  </si>
  <si>
    <r>
      <t>2016年度</t>
    </r>
    <r>
      <rPr>
        <sz val="12"/>
        <rFont val="ＭＳ Ｐゴシック"/>
        <family val="3"/>
        <charset val="128"/>
      </rPr>
      <t/>
    </r>
    <rPh sb="4" eb="6">
      <t>ネンド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</si>
  <si>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</si>
  <si>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4"/>
        <rFont val="ＭＳ Ｐゴシック"/>
        <family val="3"/>
        <charset val="128"/>
      </rPr>
      <t>年度</t>
    </r>
    <rPh sb="4" eb="6">
      <t>ネンド</t>
    </rPh>
    <phoneticPr fontId="2"/>
  </si>
  <si>
    <r>
      <t>2017年度</t>
    </r>
    <r>
      <rPr>
        <sz val="14"/>
        <rFont val="ＭＳ Ｐゴシック"/>
        <family val="3"/>
        <charset val="128"/>
      </rPr>
      <t/>
    </r>
    <rPh sb="4" eb="5">
      <t>ネン</t>
    </rPh>
    <rPh sb="5" eb="6">
      <t>ド</t>
    </rPh>
    <phoneticPr fontId="2"/>
  </si>
  <si>
    <r>
      <t>2017年度</t>
    </r>
    <r>
      <rPr>
        <sz val="14"/>
        <rFont val="ＭＳ Ｐゴシック"/>
        <family val="3"/>
        <charset val="128"/>
      </rPr>
      <t/>
    </r>
    <rPh sb="4" eb="6">
      <t>ネンド</t>
    </rPh>
    <phoneticPr fontId="2"/>
  </si>
  <si>
    <t>第4四半期</t>
  </si>
  <si>
    <r>
      <t>2018</t>
    </r>
    <r>
      <rPr>
        <sz val="14"/>
        <rFont val="ＭＳ Ｐゴシック"/>
        <family val="3"/>
        <charset val="128"/>
      </rPr>
      <t>年度</t>
    </r>
    <rPh sb="4" eb="6">
      <t>ネンド</t>
    </rPh>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</si>
  <si>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</si>
  <si>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</si>
  <si>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r>
      <t>2017</t>
    </r>
    <r>
      <rPr>
        <sz val="12"/>
        <rFont val="ＭＳ Ｐゴシック"/>
        <family val="3"/>
        <charset val="128"/>
      </rPr>
      <t>年度</t>
    </r>
    <rPh sb="4" eb="6">
      <t>ネンド</t>
    </rPh>
    <phoneticPr fontId="2"/>
  </si>
  <si>
    <t>(69%)</t>
    <phoneticPr fontId="2"/>
  </si>
  <si>
    <t>(71%)</t>
    <phoneticPr fontId="2"/>
  </si>
  <si>
    <t>(73%)</t>
    <phoneticPr fontId="2"/>
  </si>
  <si>
    <t>(74%)</t>
    <phoneticPr fontId="2"/>
  </si>
  <si>
    <t>(77%)</t>
    <phoneticPr fontId="2"/>
  </si>
  <si>
    <t>本部</t>
    <rPh sb="0" eb="2">
      <t>ホンブ</t>
    </rPh>
    <phoneticPr fontId="2"/>
  </si>
  <si>
    <t>コーポレート</t>
    <phoneticPr fontId="2"/>
  </si>
  <si>
    <t>　（黒字比率）</t>
    <phoneticPr fontId="2"/>
  </si>
  <si>
    <t>(75%)</t>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</si>
  <si>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</si>
  <si>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</si>
  <si>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</si>
  <si>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</si>
  <si>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</si>
  <si>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t>（単位：円）</t>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</si>
  <si>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</si>
  <si>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</si>
  <si>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t>-</t>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</si>
  <si>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</si>
  <si>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</si>
  <si>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</si>
  <si>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エネルギー</t>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</si>
  <si>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</si>
  <si>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</si>
  <si>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t>（単位：百万円）</t>
    <phoneticPr fontId="2"/>
  </si>
  <si>
    <t>第3四半期</t>
  </si>
  <si>
    <r>
      <t>2018</t>
    </r>
    <r>
      <rPr>
        <sz val="14"/>
        <rFont val="ＭＳ Ｐゴシック"/>
        <family val="3"/>
        <charset val="128"/>
      </rPr>
      <t>年度</t>
    </r>
    <rPh sb="4" eb="5">
      <t>ネン</t>
    </rPh>
    <rPh sb="5" eb="6">
      <t>ド</t>
    </rPh>
    <phoneticPr fontId="2"/>
  </si>
  <si>
    <r>
      <t>2018</t>
    </r>
    <r>
      <rPr>
        <sz val="20"/>
        <rFont val="ＭＳ Ｐゴシック"/>
        <family val="3"/>
        <charset val="128"/>
      </rPr>
      <t>年度</t>
    </r>
    <rPh sb="4" eb="6">
      <t>ネンド</t>
    </rPh>
    <phoneticPr fontId="2"/>
  </si>
  <si>
    <t>当期純利益
(当社株主帰属)</t>
    <rPh sb="0" eb="2">
      <t>トウキ</t>
    </rPh>
    <rPh sb="2" eb="5">
      <t>ジュンリエキ</t>
    </rPh>
    <rPh sb="7" eb="9">
      <t>トウシャ</t>
    </rPh>
    <rPh sb="9" eb="11">
      <t>カブヌシ</t>
    </rPh>
    <rPh sb="11" eb="13">
      <t>キゾク</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</si>
  <si>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</si>
  <si>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</si>
  <si>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エネルギー・社会インフラ</t>
    <rPh sb="6" eb="8">
      <t>シャカイ</t>
    </rPh>
    <phoneticPr fontId="2"/>
  </si>
  <si>
    <t>金属・資源</t>
    <rPh sb="0" eb="2">
      <t>キンゾク</t>
    </rPh>
    <rPh sb="3" eb="5">
      <t>シゲン</t>
    </rPh>
    <phoneticPr fontId="2"/>
  </si>
  <si>
    <r>
      <t>2018</t>
    </r>
    <r>
      <rPr>
        <sz val="12"/>
        <rFont val="ＭＳ Ｐゴシック"/>
        <family val="3"/>
        <charset val="128"/>
      </rPr>
      <t>年度</t>
    </r>
    <rPh sb="4" eb="6">
      <t>ネンド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</si>
  <si>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</si>
  <si>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</si>
  <si>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2019年度</t>
    </r>
    <r>
      <rPr>
        <sz val="14"/>
        <rFont val="ＭＳ Ｐゴシック"/>
        <family val="3"/>
        <charset val="128"/>
      </rPr>
      <t/>
    </r>
    <rPh sb="4" eb="6">
      <t>ネンド</t>
    </rPh>
    <phoneticPr fontId="2"/>
  </si>
  <si>
    <t>第1四半期</t>
  </si>
  <si>
    <t>　有形固定資産</t>
    <rPh sb="1" eb="3">
      <t>ユウケイ</t>
    </rPh>
    <rPh sb="3" eb="5">
      <t>コテイ</t>
    </rPh>
    <rPh sb="5" eb="7">
      <t>シサン</t>
    </rPh>
    <phoneticPr fontId="2"/>
  </si>
  <si>
    <t>　使用権資産</t>
    <rPh sb="1" eb="4">
      <t>シヨウケン</t>
    </rPh>
    <rPh sb="4" eb="6">
      <t>シサン</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</si>
  <si>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</si>
  <si>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</si>
  <si>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t>　リース負債</t>
    <rPh sb="4" eb="6">
      <t>フサイ</t>
    </rPh>
    <phoneticPr fontId="2"/>
  </si>
  <si>
    <t>自己株式の売却による収入</t>
    <phoneticPr fontId="2"/>
  </si>
  <si>
    <t>第2四半期</t>
    <phoneticPr fontId="2"/>
  </si>
  <si>
    <t>第3四半期</t>
    <phoneticPr fontId="2"/>
  </si>
  <si>
    <r>
      <t>2019年度</t>
    </r>
    <r>
      <rPr>
        <sz val="14"/>
        <rFont val="ＭＳ Ｐゴシック"/>
        <family val="3"/>
        <charset val="128"/>
      </rPr>
      <t/>
    </r>
    <rPh sb="4" eb="5">
      <t>ネン</t>
    </rPh>
    <rPh sb="5" eb="6">
      <t>ド</t>
    </rPh>
    <phoneticPr fontId="2"/>
  </si>
  <si>
    <t>（単位：百万円）</t>
  </si>
  <si>
    <r>
      <t>2019</t>
    </r>
    <r>
      <rPr>
        <sz val="14"/>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</si>
  <si>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</si>
  <si>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2019年度</t>
    </r>
    <r>
      <rPr>
        <sz val="12"/>
        <rFont val="ＭＳ Ｐゴシック"/>
        <family val="3"/>
        <charset val="128"/>
      </rPr>
      <t/>
    </r>
    <rPh sb="4" eb="6">
      <t>ネンド</t>
    </rPh>
    <phoneticPr fontId="2"/>
  </si>
  <si>
    <r>
      <t>2019</t>
    </r>
    <r>
      <rPr>
        <sz val="12"/>
        <rFont val="ＭＳ Ｐゴシック"/>
        <family val="3"/>
        <charset val="128"/>
      </rPr>
      <t>年度</t>
    </r>
    <rPh sb="4" eb="6">
      <t>ネンド</t>
    </rPh>
    <phoneticPr fontId="2"/>
  </si>
  <si>
    <t>（単位：社）</t>
    <phoneticPr fontId="2"/>
  </si>
  <si>
    <r>
      <t>2019年度　
（IFRS)</t>
    </r>
    <r>
      <rPr>
        <sz val="12"/>
        <rFont val="Arial"/>
        <family val="2"/>
      </rPr>
      <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</si>
  <si>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</si>
  <si>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4"/>
        <rFont val="ＭＳ Ｐゴシック"/>
        <family val="3"/>
        <charset val="128"/>
      </rPr>
      <t>年度</t>
    </r>
    <rPh sb="4" eb="6">
      <t>ネンド</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</si>
  <si>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</si>
  <si>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t>売上高</t>
    </r>
    <r>
      <rPr>
        <b/>
        <vertAlign val="superscript"/>
        <sz val="13"/>
        <rFont val="ＭＳ Ｐゴシック"/>
        <family val="3"/>
        <charset val="128"/>
      </rPr>
      <t>※3</t>
    </r>
    <rPh sb="0" eb="2">
      <t>ウリアゲ</t>
    </rPh>
    <rPh sb="2" eb="3">
      <t>ダカ</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</si>
  <si>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</si>
  <si>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</si>
  <si>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</si>
  <si>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</si>
  <si>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</si>
  <si>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</si>
  <si>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</si>
  <si>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</si>
  <si>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</si>
  <si>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</si>
  <si>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</si>
  <si>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</si>
  <si>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</si>
  <si>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</si>
  <si>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</si>
  <si>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</si>
  <si>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rPr>
        <sz val="20"/>
        <rFont val="Arial"/>
        <family val="2"/>
      </rPr>
      <t xml:space="preserve"> </t>
    </r>
    <r>
      <rPr>
        <sz val="20"/>
        <rFont val="ＭＳ Ｐゴシック"/>
        <family val="3"/>
        <charset val="128"/>
      </rPr>
      <t>　</t>
    </r>
    <r>
      <rPr>
        <sz val="20"/>
        <rFont val="Arial"/>
        <family val="2"/>
      </rPr>
      <t xml:space="preserve"> </t>
    </r>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</si>
  <si>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</si>
  <si>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t>　</t>
    </r>
    <r>
      <rPr>
        <sz val="20"/>
        <rFont val="Arial"/>
        <family val="2"/>
      </rPr>
      <t xml:space="preserve"> </t>
    </r>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</si>
  <si>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</si>
  <si>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</si>
  <si>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</si>
  <si>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</si>
  <si>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r>
      <rPr>
        <sz val="11"/>
        <rFont val="Arial"/>
        <family val="2"/>
      </rPr>
      <t/>
    </r>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</si>
  <si>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</si>
  <si>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</si>
  <si>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</si>
  <si>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t>2020</t>
    </r>
    <r>
      <rPr>
        <sz val="14"/>
        <rFont val="ＭＳ ゴシック"/>
        <family val="3"/>
        <charset val="128"/>
      </rPr>
      <t>年度</t>
    </r>
    <rPh sb="4" eb="6">
      <t>ネンド</t>
    </rPh>
    <phoneticPr fontId="2"/>
  </si>
  <si>
    <r>
      <t>2020</t>
    </r>
    <r>
      <rPr>
        <sz val="12"/>
        <rFont val="ＭＳ Ｐゴシック"/>
        <family val="3"/>
        <charset val="128"/>
      </rPr>
      <t>年度</t>
    </r>
    <rPh sb="4" eb="6">
      <t>ネンド</t>
    </rPh>
    <phoneticPr fontId="2"/>
  </si>
  <si>
    <r>
      <t>2020</t>
    </r>
    <r>
      <rPr>
        <sz val="12"/>
        <rFont val="ＭＳ ゴシック"/>
        <family val="3"/>
        <charset val="128"/>
      </rPr>
      <t>年度</t>
    </r>
    <rPh sb="4" eb="6">
      <t>ネンド</t>
    </rPh>
    <phoneticPr fontId="2"/>
  </si>
  <si>
    <r>
      <t>2020</t>
    </r>
    <r>
      <rPr>
        <sz val="13"/>
        <rFont val="ＭＳ Ｐゴシック"/>
        <family val="3"/>
        <charset val="128"/>
      </rPr>
      <t>年度
　（</t>
    </r>
    <r>
      <rPr>
        <sz val="13"/>
        <rFont val="Arial"/>
        <family val="2"/>
      </rPr>
      <t>IFRS)</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</si>
  <si>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</si>
  <si>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</si>
  <si>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rPr>
        <sz val="14"/>
        <rFont val="ＭＳ Ｐゴシック"/>
        <family val="3"/>
        <charset val="128"/>
      </rPr>
      <t>第</t>
    </r>
    <r>
      <rPr>
        <sz val="14"/>
        <rFont val="Arial"/>
        <family val="2"/>
      </rPr>
      <t>2</t>
    </r>
    <r>
      <rPr>
        <sz val="14"/>
        <rFont val="ＭＳ Ｐゴシック"/>
        <family val="3"/>
        <charset val="128"/>
      </rPr>
      <t>四半期</t>
    </r>
    <phoneticPr fontId="2"/>
  </si>
  <si>
    <r>
      <t>2021</t>
    </r>
    <r>
      <rPr>
        <sz val="14"/>
        <rFont val="ＭＳ Ｐゴシック"/>
        <family val="3"/>
        <charset val="128"/>
      </rPr>
      <t>年度</t>
    </r>
    <rPh sb="4" eb="6">
      <t>ネンド</t>
    </rPh>
    <phoneticPr fontId="2"/>
  </si>
  <si>
    <t>第1四半期</t>
    <phoneticPr fontId="2"/>
  </si>
  <si>
    <r>
      <t>2020</t>
    </r>
    <r>
      <rPr>
        <sz val="20"/>
        <rFont val="ＭＳ Ｐゴシック"/>
        <family val="2"/>
        <charset val="128"/>
      </rPr>
      <t>年度</t>
    </r>
    <rPh sb="4" eb="6">
      <t>ネンド</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</si>
  <si>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</si>
  <si>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</si>
  <si>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</si>
  <si>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t>-</t>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</si>
  <si>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</si>
  <si>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</si>
  <si>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t>-</t>
    <phoneticPr fontId="2"/>
  </si>
  <si>
    <t>-</t>
    <phoneticPr fontId="2"/>
  </si>
  <si>
    <t>-</t>
    <phoneticPr fontId="2"/>
  </si>
  <si>
    <t>-</t>
    <phoneticPr fontId="2"/>
  </si>
  <si>
    <r>
      <t>2021</t>
    </r>
    <r>
      <rPr>
        <sz val="14"/>
        <rFont val="ＭＳ ゴシック"/>
        <family val="3"/>
        <charset val="128"/>
      </rPr>
      <t>年度</t>
    </r>
    <rPh sb="4" eb="6">
      <t>ネンド</t>
    </rPh>
    <phoneticPr fontId="2"/>
  </si>
  <si>
    <r>
      <t>2021</t>
    </r>
    <r>
      <rPr>
        <sz val="14"/>
        <rFont val="ＭＳ Ｐゴシック"/>
        <family val="3"/>
        <charset val="128"/>
      </rPr>
      <t>年度</t>
    </r>
    <phoneticPr fontId="2"/>
  </si>
  <si>
    <r>
      <t>2021</t>
    </r>
    <r>
      <rPr>
        <sz val="20"/>
        <rFont val="ＭＳ Ｐゴシック"/>
        <family val="2"/>
        <charset val="128"/>
      </rPr>
      <t>年度</t>
    </r>
    <rPh sb="4" eb="6">
      <t>ネンド</t>
    </rPh>
    <phoneticPr fontId="2"/>
  </si>
  <si>
    <t>インフラ・ヘルスケア</t>
    <phoneticPr fontId="2"/>
  </si>
  <si>
    <t>金属・資源・リサイクル</t>
    <rPh sb="0" eb="2">
      <t>キンゾク</t>
    </rPh>
    <rPh sb="3" eb="5">
      <t>シゲン</t>
    </rPh>
    <phoneticPr fontId="2"/>
  </si>
  <si>
    <t>生活産業・アグリビジネス</t>
    <rPh sb="0" eb="4">
      <t>セイカツサンギョウ</t>
    </rPh>
    <phoneticPr fontId="2"/>
  </si>
  <si>
    <t>リテール・
コンシューマーサービス</t>
    <phoneticPr fontId="2"/>
  </si>
  <si>
    <r>
      <t>2021</t>
    </r>
    <r>
      <rPr>
        <sz val="12"/>
        <rFont val="ＭＳ Ｐゴシック"/>
        <family val="3"/>
        <charset val="128"/>
      </rPr>
      <t>年度</t>
    </r>
    <rPh sb="4" eb="6">
      <t>ネンド</t>
    </rPh>
    <phoneticPr fontId="2"/>
  </si>
  <si>
    <t>2020年度</t>
    <rPh sb="4" eb="6">
      <t>ネンド</t>
    </rPh>
    <phoneticPr fontId="2"/>
  </si>
  <si>
    <t>2021年度</t>
    <rPh sb="4" eb="6">
      <t>ネンド</t>
    </rPh>
    <phoneticPr fontId="2"/>
  </si>
  <si>
    <r>
      <t>2021</t>
    </r>
    <r>
      <rPr>
        <sz val="12"/>
        <rFont val="ＭＳ Ｐゴシック"/>
        <family val="3"/>
        <charset val="128"/>
      </rPr>
      <t>年度　</t>
    </r>
    <r>
      <rPr>
        <sz val="12"/>
        <rFont val="Arial"/>
        <family val="3"/>
      </rPr>
      <t xml:space="preserve">
</t>
    </r>
    <r>
      <rPr>
        <sz val="12"/>
        <rFont val="ＭＳ Ｐゴシック"/>
        <family val="3"/>
        <charset val="128"/>
      </rPr>
      <t>（</t>
    </r>
    <r>
      <rPr>
        <sz val="12"/>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</si>
  <si>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</si>
  <si>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t>（単位：社）</t>
    <rPh sb="4" eb="5">
      <t>シャ</t>
    </rPh>
    <phoneticPr fontId="2"/>
  </si>
  <si>
    <t>-</t>
    <phoneticPr fontId="2"/>
  </si>
  <si>
    <t>-</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</si>
  <si>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</si>
  <si>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</si>
  <si>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</si>
  <si>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t>　関係会社整理益</t>
    <rPh sb="1" eb="3">
      <t>カンケイ</t>
    </rPh>
    <rPh sb="3" eb="5">
      <t>カイシャ</t>
    </rPh>
    <rPh sb="5" eb="7">
      <t>セイリ</t>
    </rPh>
    <rPh sb="7" eb="8">
      <t>エキ</t>
    </rPh>
    <phoneticPr fontId="2"/>
  </si>
  <si>
    <t>－</t>
    <phoneticPr fontId="2"/>
  </si>
  <si>
    <t>税引前利益</t>
    <rPh sb="0" eb="2">
      <t>ゼイビキ</t>
    </rPh>
    <rPh sb="2" eb="3">
      <t>マエ</t>
    </rPh>
    <rPh sb="3" eb="5">
      <t>リエキ</t>
    </rPh>
    <phoneticPr fontId="2"/>
  </si>
  <si>
    <t>税引前利益</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</si>
  <si>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</si>
  <si>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</si>
  <si>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</si>
  <si>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</si>
  <si>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</si>
  <si>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</si>
  <si>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t>　　FVTOCIの金融資産</t>
    <rPh sb="9" eb="11">
      <t>キンユウ</t>
    </rPh>
    <rPh sb="11" eb="13">
      <t>シサン</t>
    </rPh>
    <phoneticPr fontId="2"/>
  </si>
  <si>
    <t>四半期包括利益</t>
    <rPh sb="0" eb="3">
      <t>シハンキ</t>
    </rPh>
    <rPh sb="3" eb="5">
      <t>ホウカツ</t>
    </rPh>
    <rPh sb="5" eb="7">
      <t>リエキ</t>
    </rPh>
    <phoneticPr fontId="2"/>
  </si>
  <si>
    <t>四半期包括利益の帰属：</t>
    <rPh sb="0" eb="3">
      <t>シハンキ</t>
    </rPh>
    <rPh sb="3" eb="5">
      <t>ホウカツ</t>
    </rPh>
    <rPh sb="5" eb="7">
      <t>リエキ</t>
    </rPh>
    <rPh sb="8" eb="10">
      <t>キゾク</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</si>
  <si>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</si>
  <si>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t>（単位：億円）</t>
  </si>
  <si>
    <r>
      <t>2022</t>
    </r>
    <r>
      <rPr>
        <sz val="14"/>
        <rFont val="ＭＳ Ｐゴシック"/>
        <family val="3"/>
        <charset val="128"/>
      </rPr>
      <t>年度</t>
    </r>
    <rPh sb="4" eb="6">
      <t>ネンド</t>
    </rPh>
    <phoneticPr fontId="2"/>
  </si>
  <si>
    <r>
      <t>2022</t>
    </r>
    <r>
      <rPr>
        <sz val="14"/>
        <rFont val="ＭＳ Ｐゴシック"/>
        <family val="3"/>
        <charset val="128"/>
      </rPr>
      <t>年度
第</t>
    </r>
    <r>
      <rPr>
        <sz val="14"/>
        <rFont val="Arial"/>
        <family val="2"/>
      </rPr>
      <t>2</t>
    </r>
    <r>
      <rPr>
        <sz val="14"/>
        <rFont val="ＭＳ Ｐゴシック"/>
        <family val="3"/>
        <charset val="128"/>
      </rPr>
      <t>四半期</t>
    </r>
    <phoneticPr fontId="2"/>
  </si>
  <si>
    <r>
      <t>2022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</si>
  <si>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12.</t>
    </r>
    <r>
      <rPr>
        <b/>
        <sz val="14"/>
        <rFont val="ＭＳ Ｐゴシック"/>
        <family val="3"/>
        <charset val="128"/>
      </rPr>
      <t>カントリーリスクエクスポージャー（連結）</t>
    </r>
    <phoneticPr fontId="2"/>
  </si>
  <si>
    <t>(注意事項)</t>
  </si>
  <si>
    <t>双日グループ連結保有資産を対象として、カントリーリスクに晒されている資産をエクスポージャーとして集計しております。</t>
    <phoneticPr fontId="2"/>
  </si>
  <si>
    <t>開示の対象範囲は双日グループ全てとし、開示対象資産を下記の通り、投資、融資、保証等、営業債権･商品(｢営業債権｣に</t>
    <rPh sb="26" eb="28">
      <t>カキ</t>
    </rPh>
    <rPh sb="29" eb="30">
      <t>トオ</t>
    </rPh>
    <rPh sb="32" eb="34">
      <t>トウシ</t>
    </rPh>
    <rPh sb="35" eb="37">
      <t>ユウシ</t>
    </rPh>
    <rPh sb="38" eb="40">
      <t>ホショウ</t>
    </rPh>
    <rPh sb="40" eb="41">
      <t>トウ</t>
    </rPh>
    <rPh sb="42" eb="44">
      <t>エイギョウ</t>
    </rPh>
    <rPh sb="44" eb="46">
      <t>サイケン</t>
    </rPh>
    <rPh sb="47" eb="49">
      <t>ショウヒン</t>
    </rPh>
    <phoneticPr fontId="2"/>
  </si>
  <si>
    <t>分類)、現預金･金融資産等(｢現預金等｣に分類)、固定化営業債権･固定資産等(｢その他資産｣に分類)としております。</t>
    <rPh sb="47" eb="49">
      <t>ブンルイ</t>
    </rPh>
    <phoneticPr fontId="2"/>
  </si>
  <si>
    <t>なお、集計の定義は下記の通りです。</t>
    <rPh sb="3" eb="5">
      <t>シュウケイ</t>
    </rPh>
    <rPh sb="6" eb="8">
      <t>テイギ</t>
    </rPh>
    <rPh sb="9" eb="11">
      <t>カキ</t>
    </rPh>
    <rPh sb="12" eb="13">
      <t>トオ</t>
    </rPh>
    <phoneticPr fontId="2"/>
  </si>
  <si>
    <t>　・「所在国ベース」：与信先等が存在している国をベースに集計した残高</t>
    <rPh sb="3" eb="5">
      <t>ショザイ</t>
    </rPh>
    <rPh sb="5" eb="6">
      <t>コク</t>
    </rPh>
    <rPh sb="11" eb="13">
      <t>ヨシン</t>
    </rPh>
    <rPh sb="13" eb="14">
      <t>サキ</t>
    </rPh>
    <rPh sb="14" eb="15">
      <t>ナド</t>
    </rPh>
    <rPh sb="16" eb="18">
      <t>ソンザイ</t>
    </rPh>
    <rPh sb="22" eb="23">
      <t>クニ</t>
    </rPh>
    <rPh sb="28" eb="30">
      <t>シュウケイ</t>
    </rPh>
    <rPh sb="32" eb="33">
      <t>ザン</t>
    </rPh>
    <rPh sb="33" eb="34">
      <t>ダカ</t>
    </rPh>
    <phoneticPr fontId="2"/>
  </si>
  <si>
    <t>　・「実質リスク国ベース」：所在国に関わらず実質のリスクが存在する国をベースに修正した残高</t>
    <rPh sb="3" eb="5">
      <t>ジッシツ</t>
    </rPh>
    <rPh sb="8" eb="9">
      <t>コク</t>
    </rPh>
    <rPh sb="14" eb="16">
      <t>ショザイ</t>
    </rPh>
    <rPh sb="16" eb="17">
      <t>コク</t>
    </rPh>
    <rPh sb="18" eb="19">
      <t>カカ</t>
    </rPh>
    <rPh sb="22" eb="24">
      <t>ジッシツ</t>
    </rPh>
    <rPh sb="29" eb="31">
      <t>ソンザイ</t>
    </rPh>
    <rPh sb="33" eb="34">
      <t>クニ</t>
    </rPh>
    <rPh sb="39" eb="41">
      <t>シュウセイ</t>
    </rPh>
    <rPh sb="43" eb="44">
      <t>ザン</t>
    </rPh>
    <rPh sb="44" eb="45">
      <t>ダカ</t>
    </rPh>
    <phoneticPr fontId="2"/>
  </si>
  <si>
    <t>投資</t>
  </si>
  <si>
    <t>融資</t>
  </si>
  <si>
    <t>保証等</t>
  </si>
  <si>
    <t>営業債権</t>
    <rPh sb="0" eb="2">
      <t>エイギョウ</t>
    </rPh>
    <rPh sb="2" eb="4">
      <t>サイケン</t>
    </rPh>
    <phoneticPr fontId="2"/>
  </si>
  <si>
    <t>現預金等</t>
    <rPh sb="0" eb="1">
      <t>ウツツ</t>
    </rPh>
    <rPh sb="1" eb="3">
      <t>ヨキン</t>
    </rPh>
    <rPh sb="3" eb="4">
      <t>トウ</t>
    </rPh>
    <phoneticPr fontId="2"/>
  </si>
  <si>
    <t>その他
資産</t>
    <rPh sb="2" eb="3">
      <t>タ</t>
    </rPh>
    <rPh sb="4" eb="6">
      <t>シサン</t>
    </rPh>
    <phoneticPr fontId="2"/>
  </si>
  <si>
    <t>所在国
ベース</t>
    <rPh sb="0" eb="2">
      <t>ショザイ</t>
    </rPh>
    <rPh sb="2" eb="3">
      <t>コク</t>
    </rPh>
    <phoneticPr fontId="2"/>
  </si>
  <si>
    <t>実質
リスク国
ベース</t>
    <rPh sb="0" eb="2">
      <t>ジッシツ</t>
    </rPh>
    <rPh sb="6" eb="7">
      <t>コク</t>
    </rPh>
    <phoneticPr fontId="2"/>
  </si>
  <si>
    <t>タイ</t>
    <phoneticPr fontId="2"/>
  </si>
  <si>
    <t>インドネシア</t>
  </si>
  <si>
    <t>フィリピン</t>
  </si>
  <si>
    <t>中国（香港を含む合計）</t>
  </si>
  <si>
    <t xml:space="preserve"> (中国単独）</t>
    <phoneticPr fontId="2"/>
  </si>
  <si>
    <t>（香港単独）</t>
    <phoneticPr fontId="2"/>
  </si>
  <si>
    <t>ブラジル</t>
  </si>
  <si>
    <t>アルゼンチン</t>
  </si>
  <si>
    <t>ロシア</t>
    <phoneticPr fontId="2"/>
  </si>
  <si>
    <t>インド</t>
    <phoneticPr fontId="2"/>
  </si>
  <si>
    <t>ベトナム</t>
    <phoneticPr fontId="2"/>
  </si>
  <si>
    <t>トルコ</t>
    <phoneticPr fontId="2"/>
  </si>
  <si>
    <t>合計</t>
  </si>
  <si>
    <t>（参考数値）</t>
  </si>
  <si>
    <r>
      <rPr>
        <b/>
        <sz val="14"/>
        <rFont val="Meiryo UI"/>
        <family val="3"/>
        <charset val="128"/>
      </rPr>
      <t>（補足情報）</t>
    </r>
    <phoneticPr fontId="2"/>
  </si>
  <si>
    <r>
      <t>2022</t>
    </r>
    <r>
      <rPr>
        <sz val="14"/>
        <rFont val="ＭＳ Ｐゴシック"/>
        <family val="2"/>
        <charset val="128"/>
      </rPr>
      <t>年</t>
    </r>
    <r>
      <rPr>
        <sz val="14"/>
        <rFont val="ＭＳ ゴシック"/>
        <family val="3"/>
        <charset val="128"/>
      </rPr>
      <t>度</t>
    </r>
    <rPh sb="4" eb="5">
      <t>ネン</t>
    </rPh>
    <rPh sb="5" eb="6">
      <t>ド</t>
    </rPh>
    <phoneticPr fontId="2"/>
  </si>
  <si>
    <t>－</t>
  </si>
  <si>
    <r>
      <t>2023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</si>
  <si>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2022</t>
    </r>
    <r>
      <rPr>
        <sz val="14"/>
        <rFont val="ＭＳ ゴシック"/>
        <family val="3"/>
        <charset val="128"/>
      </rPr>
      <t>年度</t>
    </r>
    <rPh sb="4" eb="6">
      <t>ネンド</t>
    </rPh>
    <phoneticPr fontId="2"/>
  </si>
  <si>
    <t>第4四半期</t>
    <rPh sb="2" eb="5">
      <t>シハンキ</t>
    </rPh>
    <phoneticPr fontId="2"/>
  </si>
  <si>
    <r>
      <rPr>
        <sz val="13"/>
        <rFont val="ＭＳ Ｐゴシック"/>
        <family val="2"/>
        <charset val="128"/>
      </rPr>
      <t>－</t>
    </r>
    <phoneticPr fontId="2"/>
  </si>
  <si>
    <r>
      <t>2023</t>
    </r>
    <r>
      <rPr>
        <sz val="14"/>
        <rFont val="ＭＳ Ｐゴシック"/>
        <family val="3"/>
        <charset val="128"/>
      </rPr>
      <t>年度</t>
    </r>
    <rPh sb="4" eb="6">
      <t>ネンド</t>
    </rPh>
    <phoneticPr fontId="2"/>
  </si>
  <si>
    <r>
      <t>2023</t>
    </r>
    <r>
      <rPr>
        <sz val="14"/>
        <rFont val="ＭＳ ゴシック"/>
        <family val="3"/>
        <charset val="128"/>
      </rPr>
      <t>年度</t>
    </r>
    <rPh sb="4" eb="6">
      <t>ネンド</t>
    </rPh>
    <phoneticPr fontId="2"/>
  </si>
  <si>
    <t>第1四半期</t>
    <rPh sb="2" eb="5">
      <t>シハンキ</t>
    </rPh>
    <phoneticPr fontId="2"/>
  </si>
  <si>
    <r>
      <t>2023</t>
    </r>
    <r>
      <rPr>
        <sz val="14"/>
        <rFont val="ＭＳ Ｐゴシック"/>
        <family val="3"/>
        <charset val="128"/>
      </rPr>
      <t>年度
第</t>
    </r>
    <r>
      <rPr>
        <sz val="14"/>
        <rFont val="Arial"/>
        <family val="3"/>
      </rPr>
      <t>2</t>
    </r>
    <r>
      <rPr>
        <sz val="14"/>
        <rFont val="ＭＳ Ｐゴシック"/>
        <family val="3"/>
        <charset val="128"/>
      </rPr>
      <t>四半期</t>
    </r>
    <rPh sb="4" eb="6">
      <t>ネンド</t>
    </rPh>
    <phoneticPr fontId="2"/>
  </si>
  <si>
    <r>
      <t>2023</t>
    </r>
    <r>
      <rPr>
        <sz val="14"/>
        <rFont val="ＭＳ ゴシック"/>
        <family val="3"/>
        <charset val="128"/>
      </rPr>
      <t>年度
第2四半期</t>
    </r>
    <rPh sb="4" eb="6">
      <t>ネンド</t>
    </rPh>
    <rPh sb="7" eb="8">
      <t>ダイ</t>
    </rPh>
    <rPh sb="9" eb="12">
      <t>シハンキ</t>
    </rPh>
    <phoneticPr fontId="2"/>
  </si>
  <si>
    <r>
      <rPr>
        <b/>
        <sz val="14"/>
        <rFont val="Meiryo UI"/>
        <family val="3"/>
        <charset val="128"/>
      </rPr>
      <t>（</t>
    </r>
    <r>
      <rPr>
        <b/>
        <sz val="14"/>
        <rFont val="Arial"/>
        <family val="2"/>
      </rPr>
      <t>2023</t>
    </r>
    <r>
      <rPr>
        <b/>
        <sz val="14"/>
        <rFont val="Meiryo UI"/>
        <family val="3"/>
        <charset val="128"/>
      </rPr>
      <t>年度第</t>
    </r>
    <r>
      <rPr>
        <b/>
        <sz val="14"/>
        <rFont val="Arial"/>
        <family val="2"/>
      </rPr>
      <t>2</t>
    </r>
    <r>
      <rPr>
        <b/>
        <sz val="14"/>
        <rFont val="Meiryo UI"/>
        <family val="3"/>
        <charset val="128"/>
      </rPr>
      <t>四半期投資活動によるキャッシュフロー</t>
    </r>
    <r>
      <rPr>
        <b/>
        <sz val="14"/>
        <rFont val="Arial"/>
        <family val="2"/>
      </rPr>
      <t xml:space="preserve"> </t>
    </r>
    <r>
      <rPr>
        <b/>
        <sz val="14"/>
        <rFont val="Meiryo UI"/>
        <family val="3"/>
        <charset val="128"/>
      </rPr>
      <t>主な内訳）</t>
    </r>
    <rPh sb="7" eb="8">
      <t>ダイ</t>
    </rPh>
    <rPh sb="9" eb="12">
      <t>シハンキ</t>
    </rPh>
    <rPh sb="28" eb="29">
      <t>オモ</t>
    </rPh>
    <rPh sb="30" eb="32">
      <t>ウチワケ</t>
    </rPh>
    <phoneticPr fontId="2"/>
  </si>
  <si>
    <t>2022年度</t>
    <rPh sb="4" eb="6">
      <t>ネンド</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</si>
  <si>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</si>
  <si>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t>2022</t>
    </r>
    <r>
      <rPr>
        <sz val="12"/>
        <rFont val="ＭＳ Ｐゴシック"/>
        <family val="3"/>
        <charset val="128"/>
      </rPr>
      <t>年度</t>
    </r>
    <rPh sb="4" eb="6">
      <t>ネンド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</si>
  <si>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</si>
  <si>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2023</t>
    </r>
    <r>
      <rPr>
        <sz val="12"/>
        <rFont val="ＭＳ Ｐゴシック"/>
        <family val="3"/>
        <charset val="128"/>
      </rPr>
      <t>年度
第</t>
    </r>
    <r>
      <rPr>
        <sz val="12"/>
        <rFont val="Arial"/>
        <family val="2"/>
      </rPr>
      <t>2</t>
    </r>
    <r>
      <rPr>
        <sz val="12"/>
        <rFont val="ＭＳ Ｐゴシック"/>
        <family val="3"/>
        <charset val="128"/>
      </rPr>
      <t>四半期　</t>
    </r>
    <r>
      <rPr>
        <sz val="12"/>
        <rFont val="Arial"/>
        <family val="2"/>
      </rPr>
      <t xml:space="preserve">
</t>
    </r>
    <r>
      <rPr>
        <sz val="12"/>
        <rFont val="ＭＳ Ｐゴシック"/>
        <family val="3"/>
        <charset val="128"/>
      </rPr>
      <t>（</t>
    </r>
    <r>
      <rPr>
        <sz val="12"/>
        <rFont val="Arial"/>
        <family val="2"/>
      </rPr>
      <t>IFRS)</t>
    </r>
    <rPh sb="4" eb="5">
      <t>ネン</t>
    </rPh>
    <rPh sb="5" eb="6">
      <t>ド</t>
    </rPh>
    <rPh sb="7" eb="8">
      <t>ダイ</t>
    </rPh>
    <rPh sb="9" eb="12">
      <t>シハンキ</t>
    </rPh>
    <phoneticPr fontId="2"/>
  </si>
  <si>
    <r>
      <t>エクスポージャー残高　（</t>
    </r>
    <r>
      <rPr>
        <u/>
        <sz val="12"/>
        <rFont val="Arial"/>
        <family val="2"/>
      </rPr>
      <t>2023</t>
    </r>
    <r>
      <rPr>
        <u/>
        <sz val="12"/>
        <rFont val="ＭＳ Ｐゴシック"/>
        <family val="3"/>
        <charset val="128"/>
      </rPr>
      <t>年9月末）</t>
    </r>
    <rPh sb="8" eb="10">
      <t>ザンダカ</t>
    </rPh>
    <rPh sb="16" eb="17">
      <t>ネン</t>
    </rPh>
    <rPh sb="18" eb="19">
      <t>ガツ</t>
    </rPh>
    <rPh sb="19" eb="20">
      <t>マツ</t>
    </rPh>
    <phoneticPr fontId="2"/>
  </si>
  <si>
    <r>
      <t>エクスポージャー残高　（</t>
    </r>
    <r>
      <rPr>
        <sz val="12"/>
        <rFont val="Arial"/>
        <family val="2"/>
      </rPr>
      <t>2023</t>
    </r>
    <r>
      <rPr>
        <sz val="12"/>
        <rFont val="ＭＳ Ｐゴシック"/>
        <family val="3"/>
        <charset val="128"/>
        <scheme val="minor"/>
      </rPr>
      <t>年</t>
    </r>
    <r>
      <rPr>
        <sz val="12"/>
        <rFont val="Arial"/>
        <family val="2"/>
      </rPr>
      <t>3</t>
    </r>
    <r>
      <rPr>
        <sz val="12"/>
        <rFont val="ＭＳ Ｐゴシック"/>
        <family val="3"/>
        <charset val="128"/>
        <scheme val="minor"/>
      </rPr>
      <t>月末）</t>
    </r>
    <rPh sb="8" eb="10">
      <t>ザンダカ</t>
    </rPh>
    <rPh sb="16" eb="17">
      <t>ネン</t>
    </rPh>
    <rPh sb="18" eb="19">
      <t>ガツ</t>
    </rPh>
    <rPh sb="19" eb="20">
      <t>マツ</t>
    </rPh>
    <phoneticPr fontId="2"/>
  </si>
  <si>
    <r>
      <t>2023</t>
    </r>
    <r>
      <rPr>
        <sz val="14"/>
        <rFont val="ＭＳ Ｐゴシック"/>
        <family val="3"/>
        <charset val="128"/>
      </rPr>
      <t>年度
第</t>
    </r>
    <r>
      <rPr>
        <sz val="14"/>
        <rFont val="Arial"/>
        <family val="2"/>
      </rPr>
      <t>2</t>
    </r>
    <r>
      <rPr>
        <sz val="14"/>
        <rFont val="ＭＳ Ｐゴシック"/>
        <family val="3"/>
        <charset val="128"/>
      </rPr>
      <t>四半期</t>
    </r>
    <phoneticPr fontId="2"/>
  </si>
  <si>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</si>
  <si>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t>
    <phoneticPr fontId="2"/>
  </si>
  <si>
    <t>1-2.</t>
    <phoneticPr fontId="2"/>
  </si>
  <si>
    <t>-</t>
    <phoneticPr fontId="2"/>
  </si>
  <si>
    <r>
      <rPr>
        <sz val="14"/>
        <rFont val="ＭＳ Ｐゴシック"/>
        <family val="2"/>
        <charset val="128"/>
      </rPr>
      <t>冷凍マグロ加工販売会社、豪州省エネルギー事業への出資など</t>
    </r>
    <rPh sb="0" eb="2">
      <t>レイトウ</t>
    </rPh>
    <rPh sb="5" eb="11">
      <t>カコウハンバイカイシャ</t>
    </rPh>
    <rPh sb="12" eb="15">
      <t>ゴウシュウショウ</t>
    </rPh>
    <rPh sb="20" eb="22">
      <t>ジギョウ</t>
    </rPh>
    <rPh sb="24" eb="26">
      <t>シュッシ</t>
    </rPh>
    <phoneticPr fontId="2"/>
  </si>
  <si>
    <t>北米貨車リースなど</t>
    <rPh sb="0" eb="4">
      <t>ホクベイカシャ</t>
    </rPh>
    <phoneticPr fontId="2"/>
  </si>
  <si>
    <t>政策保有株売却など</t>
    <rPh sb="0" eb="5">
      <t>セイサクホユウカブ</t>
    </rPh>
    <rPh sb="5" eb="7">
      <t>バイキャク</t>
    </rPh>
    <phoneticPr fontId="2"/>
  </si>
  <si>
    <t>航空機関連取引など</t>
    <rPh sb="0" eb="7">
      <t>コウクウキカンレントリヒキ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</si>
</sst>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8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2"/>
      <name val="Arial"/>
      <family val="3"/>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4"/>
      <name val="Meiryo UI"/>
      <family val="3"/>
      <charset val="128"/>
    </font>
    <font>
      <b/>
      <sz val="14"/>
      <name val="Meiryo UI"/>
      <family val="3"/>
      <charset val="128"/>
    </font>
    <font>
      <sz val="12"/>
      <name val="ＭＳ Ｐゴシック"/>
      <family val="3"/>
      <charset val="128"/>
      <scheme val="major"/>
    </font>
    <font>
      <b/>
      <sz val="14"/>
      <name val="ＭＳ Ｐゴシック"/>
      <family val="2"/>
      <charset val="128"/>
    </font>
    <font>
      <u/>
      <sz val="12"/>
      <name val="ＭＳ Ｐゴシック"/>
      <family val="3"/>
      <charset val="128"/>
    </font>
    <font>
      <u/>
      <sz val="12"/>
      <name val="Arial"/>
      <family val="2"/>
    </font>
    <font>
      <sz val="9.5"/>
      <name val="ＭＳ Ｐゴシック"/>
      <family val="3"/>
      <charset val="128"/>
    </font>
    <font>
      <sz val="12"/>
      <color indexed="12"/>
      <name val="ＭＳ Ｐゴシック"/>
      <family val="3"/>
      <charset val="128"/>
    </font>
    <font>
      <sz val="12"/>
      <color indexed="10"/>
      <name val="ＭＳ Ｐゴシック"/>
      <family val="3"/>
      <charset val="128"/>
    </font>
    <font>
      <sz val="12"/>
      <name val="ＭＳ Ｐゴシック"/>
      <family val="3"/>
      <charset val="128"/>
      <scheme val="minor"/>
    </font>
    <font>
      <sz val="14"/>
      <name val="Arial"/>
      <family val="3"/>
    </font>
    <font>
      <sz val="11"/>
      <name val="Arial"/>
      <family val="2"/>
      <charset val="1"/>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s>
  <cellStyleXfs count="36">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cellStyleXfs>
  <cellXfs count="1550">
    <xf numFmtId="0" fontId="0" fillId="0" borderId="0" xfId="0"/>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38" fontId="30" fillId="0" borderId="0" xfId="18" applyFont="1" applyFill="1" applyBorder="1" applyAlignment="1">
      <alignment horizontal="right"/>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38" fontId="7" fillId="0" borderId="0" xfId="18" applyFont="1" applyFill="1" applyBorder="1" applyAlignment="1">
      <alignment horizontal="right"/>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181" fontId="26" fillId="6" borderId="93" xfId="0" applyNumberFormat="1" applyFont="1" applyFill="1" applyBorder="1"/>
    <xf numFmtId="181" fontId="26" fillId="6" borderId="60" xfId="0" applyNumberFormat="1" applyFont="1" applyFill="1" applyBorder="1"/>
    <xf numFmtId="181" fontId="26" fillId="6" borderId="62"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53" fillId="0" borderId="0" xfId="35" applyFont="1" applyFill="1" applyBorder="1" applyAlignment="1">
      <alignmen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0" fontId="21" fillId="0" borderId="29" xfId="0"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177" fontId="21" fillId="0" borderId="53" xfId="18" applyNumberFormat="1" applyFont="1" applyFill="1" applyBorder="1" applyAlignment="1"/>
    <xf numFmtId="0" fontId="30" fillId="0" borderId="0" xfId="0" applyFont="1" applyFill="1" applyBorder="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6" fontId="21" fillId="0" borderId="9" xfId="23" applyFont="1" applyFill="1" applyBorder="1" applyAlignment="1">
      <alignment horizontal="center" vertical="center" wrapText="1" shrinkToFit="1"/>
    </xf>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wrapText="1" shrinkToFit="1"/>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6"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26" fillId="0" borderId="0" xfId="0" applyFont="1" applyAlignment="1">
      <alignment horizontal="left" vertical="top" shrinkToFi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5" fontId="28" fillId="0" borderId="22" xfId="19" applyNumberFormat="1" applyFont="1" applyBorder="1" applyAlignment="1">
      <alignment horizontal="right" shrinkToFit="1"/>
    </xf>
    <xf numFmtId="185" fontId="28" fillId="0" borderId="65" xfId="19" applyNumberFormat="1" applyFont="1" applyBorder="1" applyAlignment="1">
      <alignment horizontal="right" shrinkToFit="1"/>
    </xf>
    <xf numFmtId="181" fontId="54" fillId="0" borderId="58" xfId="18" applyNumberFormat="1" applyFont="1" applyFill="1" applyBorder="1" applyAlignment="1">
      <alignment horizontal="right"/>
    </xf>
    <xf numFmtId="0" fontId="21" fillId="0" borderId="58" xfId="0"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22" fillId="0" borderId="0" xfId="0" applyFont="1" applyAlignment="1">
      <alignment horizontal="left" vertical="top" wrapText="1"/>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22" fillId="0" borderId="0" xfId="0" applyFont="1" applyAlignment="1">
      <alignment vertical="top"/>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5" fontId="28" fillId="0" borderId="36" xfId="19" applyNumberFormat="1" applyFont="1" applyFill="1" applyBorder="1" applyAlignment="1">
      <alignment horizontal="right" shrinkToFit="1"/>
    </xf>
    <xf numFmtId="49" fontId="30" fillId="0" borderId="17" xfId="0" applyNumberFormat="1" applyFont="1" applyFill="1" applyBorder="1" applyAlignment="1">
      <alignment horizontal="center" vertical="center" wrapText="1" shrinkToFit="1"/>
    </xf>
    <xf numFmtId="181" fontId="30" fillId="0" borderId="15" xfId="18"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49" fontId="30" fillId="0" borderId="58" xfId="19" applyNumberFormat="1" applyFont="1" applyFill="1" applyBorder="1" applyAlignment="1">
      <alignment horizontal="right"/>
    </xf>
    <xf numFmtId="185" fontId="30" fillId="0" borderId="20"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5" fontId="28" fillId="0" borderId="65" xfId="19" applyNumberFormat="1" applyFont="1" applyFill="1" applyBorder="1" applyAlignment="1">
      <alignment horizontal="right" shrinkToFit="1"/>
    </xf>
    <xf numFmtId="38" fontId="7" fillId="0" borderId="0" xfId="18" applyFont="1" applyFill="1" applyBorder="1" applyAlignment="1">
      <alignment horizontal="right"/>
    </xf>
    <xf numFmtId="0" fontId="30" fillId="0" borderId="6" xfId="0" applyFont="1" applyFill="1" applyBorder="1" applyAlignment="1">
      <alignment horizontal="right"/>
    </xf>
    <xf numFmtId="38" fontId="30" fillId="0" borderId="0" xfId="18" applyFont="1" applyFill="1" applyBorder="1" applyAlignment="1">
      <alignment horizontal="right"/>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1" fontId="30" fillId="0" borderId="0" xfId="0" applyNumberFormat="1" applyFont="1" applyFill="1"/>
    <xf numFmtId="188" fontId="30" fillId="0" borderId="0" xfId="0" applyNumberFormat="1" applyFont="1" applyFill="1"/>
    <xf numFmtId="183" fontId="30" fillId="0" borderId="103" xfId="18" applyNumberFormat="1" applyFont="1" applyFill="1" applyBorder="1" applyAlignment="1">
      <alignment horizontal="right" shrinkToFit="1"/>
    </xf>
    <xf numFmtId="183" fontId="30" fillId="0" borderId="23" xfId="18" applyNumberFormat="1" applyFont="1" applyFill="1" applyBorder="1" applyAlignment="1">
      <alignment horizontal="right" shrinkToFit="1"/>
    </xf>
    <xf numFmtId="0" fontId="70" fillId="0" borderId="0" xfId="0" applyFont="1" applyAlignment="1">
      <alignment vertical="center"/>
    </xf>
    <xf numFmtId="182" fontId="30" fillId="0" borderId="0" xfId="0" applyNumberFormat="1" applyFont="1" applyFill="1"/>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30" fillId="0" borderId="2"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49" fontId="30" fillId="0" borderId="33" xfId="19" quotePrefix="1"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30" fillId="0" borderId="7" xfId="19"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49" fontId="30" fillId="0" borderId="84" xfId="19" quotePrefix="1"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5" fontId="28" fillId="0" borderId="22"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30" fillId="0" borderId="4" xfId="19" applyNumberFormat="1" applyFont="1" applyFill="1" applyBorder="1" applyAlignment="1">
      <alignment horizontal="right"/>
    </xf>
    <xf numFmtId="185" fontId="28" fillId="0" borderId="45" xfId="19"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0" fontId="21"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38" fontId="26" fillId="0" borderId="82" xfId="18" applyFont="1" applyFill="1" applyBorder="1"/>
    <xf numFmtId="177" fontId="21" fillId="0" borderId="0" xfId="18" applyNumberFormat="1" applyFont="1" applyFill="1" applyBorder="1" applyAlignment="1">
      <alignment horizontal="center" vertical="center" wrapText="1"/>
    </xf>
    <xf numFmtId="177" fontId="21" fillId="0" borderId="0" xfId="18" applyNumberFormat="1" applyFont="1" applyFill="1" applyBorder="1" applyAlignment="1">
      <alignment horizontal="center" vertical="center"/>
    </xf>
    <xf numFmtId="181" fontId="21" fillId="0" borderId="0" xfId="18" quotePrefix="1" applyNumberFormat="1" applyFont="1" applyFill="1" applyBorder="1" applyAlignment="1">
      <alignment horizontal="right"/>
    </xf>
    <xf numFmtId="0" fontId="21" fillId="0" borderId="0" xfId="0" quotePrefix="1" applyNumberFormat="1" applyFont="1" applyFill="1" applyBorder="1" applyAlignment="1">
      <alignment horizontal="right"/>
    </xf>
    <xf numFmtId="181" fontId="54" fillId="0" borderId="0" xfId="18" applyNumberFormat="1" applyFont="1" applyFill="1" applyBorder="1" applyAlignment="1">
      <alignment horizontal="right"/>
    </xf>
    <xf numFmtId="0" fontId="26" fillId="0" borderId="0" xfId="0" applyFont="1" applyAlignment="1">
      <alignment horizontal="left" vertical="top" shrinkToFit="1"/>
    </xf>
    <xf numFmtId="0" fontId="26" fillId="0" borderId="0" xfId="0" applyFont="1" applyAlignment="1">
      <alignment horizontal="left"/>
    </xf>
    <xf numFmtId="0" fontId="58" fillId="0" borderId="0" xfId="0" applyFont="1" applyFill="1" applyBorder="1" applyAlignment="1">
      <alignment horizontal="left" vertical="top" shrinkToFit="1"/>
    </xf>
    <xf numFmtId="0" fontId="27" fillId="0" borderId="0" xfId="0" applyFont="1" applyAlignment="1">
      <alignment horizontal="left" vertical="center" indent="1"/>
    </xf>
    <xf numFmtId="181" fontId="27" fillId="0" borderId="9" xfId="18" applyNumberFormat="1" applyFont="1" applyFill="1" applyBorder="1" applyAlignment="1">
      <alignment horizontal="right" shrinkToFit="1"/>
    </xf>
    <xf numFmtId="181" fontId="27" fillId="0" borderId="10"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1"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1" fillId="0" borderId="50" xfId="18"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30" fillId="0" borderId="10" xfId="18" applyNumberFormat="1" applyFont="1" applyFill="1" applyBorder="1" applyAlignment="1">
      <alignment horizontal="right" shrinkToFit="1"/>
    </xf>
    <xf numFmtId="181" fontId="30" fillId="0" borderId="50" xfId="18" applyNumberFormat="1" applyFont="1" applyFill="1" applyBorder="1" applyAlignment="1">
      <alignment horizontal="right" shrinkToFit="1"/>
    </xf>
    <xf numFmtId="181" fontId="27" fillId="0" borderId="26" xfId="18" quotePrefix="1"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1" xfId="18" quotePrefix="1"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30" fillId="0" borderId="95" xfId="18" applyNumberFormat="1" applyFont="1" applyFill="1" applyBorder="1" applyAlignment="1">
      <alignment horizontal="right" shrinkToFit="1"/>
    </xf>
    <xf numFmtId="179" fontId="30" fillId="0" borderId="37" xfId="18" applyNumberFormat="1" applyFont="1" applyFill="1" applyBorder="1"/>
    <xf numFmtId="0" fontId="21" fillId="0" borderId="60" xfId="0" applyFont="1" applyBorder="1" applyAlignment="1">
      <alignment horizontal="left" shrinkToFit="1"/>
    </xf>
    <xf numFmtId="179" fontId="30" fillId="0" borderId="61" xfId="18" applyNumberFormat="1" applyFont="1" applyFill="1" applyBorder="1" applyAlignment="1">
      <alignment horizontal="right"/>
    </xf>
    <xf numFmtId="179" fontId="7" fillId="0" borderId="37" xfId="18" applyNumberFormat="1" applyFont="1" applyFill="1" applyBorder="1" applyAlignment="1">
      <alignment horizontal="right"/>
    </xf>
    <xf numFmtId="181" fontId="27" fillId="6" borderId="2" xfId="18" applyNumberFormat="1" applyFont="1" applyFill="1" applyBorder="1" applyAlignment="1">
      <alignment horizontal="righ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1" fontId="27" fillId="0" borderId="2" xfId="18" quotePrefix="1" applyNumberFormat="1" applyFont="1" applyFill="1" applyBorder="1" applyAlignment="1">
      <alignment horizontal="right" shrinkToFit="1"/>
    </xf>
    <xf numFmtId="181" fontId="64"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30" fillId="0" borderId="0" xfId="0" applyNumberFormat="1" applyFont="1" applyFill="1"/>
    <xf numFmtId="181" fontId="29" fillId="0" borderId="0" xfId="18" applyNumberFormat="1" applyFont="1" applyFill="1" applyBorder="1" applyAlignment="1">
      <alignment horizontal="right"/>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7" fillId="0" borderId="0" xfId="0" applyFont="1"/>
    <xf numFmtId="0" fontId="74" fillId="0" borderId="0" xfId="0" applyFont="1" applyAlignment="1">
      <alignment horizontal="left" vertical="center"/>
    </xf>
    <xf numFmtId="0" fontId="76"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0" fontId="77" fillId="0" borderId="0" xfId="0" applyFont="1" applyAlignment="1">
      <alignment vertical="center"/>
    </xf>
    <xf numFmtId="0" fontId="6" fillId="0" borderId="0" xfId="0" applyFont="1"/>
    <xf numFmtId="0" fontId="78" fillId="0" borderId="0" xfId="0" applyFont="1" applyAlignment="1">
      <alignment vertical="center"/>
    </xf>
    <xf numFmtId="0" fontId="32" fillId="0" borderId="0" xfId="0" applyFont="1" applyAlignment="1">
      <alignment vertical="center"/>
    </xf>
    <xf numFmtId="0" fontId="26" fillId="0" borderId="0" xfId="0" applyFont="1" applyAlignment="1">
      <alignment vertical="center"/>
    </xf>
    <xf numFmtId="0" fontId="79" fillId="0" borderId="0" xfId="0" applyFont="1" applyAlignment="1">
      <alignment horizontal="right" vertical="center"/>
    </xf>
    <xf numFmtId="0" fontId="26" fillId="0" borderId="8" xfId="0" applyFont="1" applyBorder="1" applyAlignment="1">
      <alignment vertical="center"/>
    </xf>
    <xf numFmtId="0" fontId="26" fillId="0" borderId="23" xfId="0" applyFont="1" applyBorder="1" applyAlignment="1">
      <alignment vertical="center"/>
    </xf>
    <xf numFmtId="0" fontId="79" fillId="0" borderId="19" xfId="0" applyFont="1" applyBorder="1" applyAlignment="1">
      <alignment vertical="center"/>
    </xf>
    <xf numFmtId="184" fontId="26" fillId="0" borderId="0" xfId="0" applyNumberFormat="1" applyFont="1" applyAlignment="1">
      <alignment horizontal="right" vertical="center"/>
    </xf>
    <xf numFmtId="184" fontId="26" fillId="0" borderId="11" xfId="0" applyNumberFormat="1" applyFont="1" applyBorder="1" applyAlignment="1">
      <alignment horizontal="right" vertical="center"/>
    </xf>
    <xf numFmtId="184" fontId="26" fillId="0" borderId="18" xfId="0" applyNumberFormat="1" applyFont="1" applyBorder="1" applyAlignment="1">
      <alignment horizontal="right" vertical="center"/>
    </xf>
    <xf numFmtId="0" fontId="79" fillId="0" borderId="0" xfId="0" applyFont="1" applyAlignment="1">
      <alignment vertical="center"/>
    </xf>
    <xf numFmtId="0" fontId="79" fillId="0" borderId="21" xfId="0" applyFont="1" applyBorder="1" applyAlignment="1">
      <alignment vertical="center"/>
    </xf>
    <xf numFmtId="0" fontId="26" fillId="0" borderId="6" xfId="0" applyFont="1" applyBorder="1" applyAlignment="1">
      <alignment vertical="center"/>
    </xf>
    <xf numFmtId="0" fontId="79" fillId="0" borderId="20" xfId="0" applyFont="1" applyBorder="1" applyAlignment="1">
      <alignment horizontal="center" vertical="center"/>
    </xf>
    <xf numFmtId="0" fontId="26" fillId="0" borderId="7" xfId="0" applyFont="1" applyBorder="1" applyAlignment="1">
      <alignment horizontal="center" vertical="center"/>
    </xf>
    <xf numFmtId="184" fontId="26" fillId="0" borderId="7" xfId="0" applyNumberFormat="1" applyFont="1" applyBorder="1" applyAlignment="1">
      <alignment horizontal="right" vertical="center"/>
    </xf>
    <xf numFmtId="184" fontId="26" fillId="0" borderId="17" xfId="0" applyNumberFormat="1" applyFont="1" applyBorder="1" applyAlignment="1">
      <alignment horizontal="right" vertical="center"/>
    </xf>
    <xf numFmtId="0" fontId="26" fillId="0" borderId="0" xfId="0" applyFont="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184" fontId="19" fillId="0" borderId="0" xfId="0" applyNumberFormat="1" applyFont="1"/>
    <xf numFmtId="0" fontId="21" fillId="0" borderId="0" xfId="0" applyFont="1" applyAlignment="1">
      <alignment horizontal="right" vertical="center"/>
    </xf>
    <xf numFmtId="0" fontId="21" fillId="0" borderId="0" xfId="0" applyFont="1" applyAlignment="1">
      <alignment horizontal="left" vertical="center"/>
    </xf>
    <xf numFmtId="0" fontId="21" fillId="0" borderId="7" xfId="0" applyFont="1" applyBorder="1" applyAlignment="1">
      <alignment vertical="center" wrapText="1"/>
    </xf>
    <xf numFmtId="0" fontId="21" fillId="0" borderId="26" xfId="0" applyFont="1" applyBorder="1" applyAlignment="1">
      <alignment vertical="center" wrapText="1"/>
    </xf>
    <xf numFmtId="0" fontId="37" fillId="0" borderId="0" xfId="0" applyFont="1" applyAlignment="1">
      <alignment vertical="center"/>
    </xf>
    <xf numFmtId="3" fontId="21" fillId="0" borderId="0" xfId="0" applyNumberFormat="1" applyFont="1" applyFill="1" applyAlignment="1">
      <alignment vertical="center"/>
    </xf>
    <xf numFmtId="0" fontId="21" fillId="0" borderId="0" xfId="0" applyFont="1" applyFill="1" applyAlignment="1">
      <alignment vertical="center"/>
    </xf>
    <xf numFmtId="181" fontId="0" fillId="0" borderId="0" xfId="0" applyNumberFormat="1"/>
    <xf numFmtId="6" fontId="21" fillId="0" borderId="53" xfId="23" applyFont="1" applyFill="1" applyBorder="1" applyAlignment="1">
      <alignment horizontal="center" vertical="center" wrapText="1" shrinkToFit="1"/>
    </xf>
    <xf numFmtId="6" fontId="21" fillId="0" borderId="56" xfId="23" applyFont="1" applyFill="1" applyBorder="1" applyAlignment="1">
      <alignment horizontal="center" vertical="center" wrapText="1" shrinkToFit="1"/>
    </xf>
    <xf numFmtId="0" fontId="26" fillId="0" borderId="21" xfId="0" applyFont="1" applyBorder="1" applyAlignment="1">
      <alignment horizontal="center" vertical="center"/>
    </xf>
    <xf numFmtId="0" fontId="26" fillId="0" borderId="6" xfId="0" applyFont="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8" fillId="0" borderId="0" xfId="0" applyFont="1" applyFill="1" applyBorder="1" applyAlignment="1">
      <alignment horizontal="left" vertical="top" shrinkToFit="1"/>
    </xf>
    <xf numFmtId="185" fontId="27" fillId="0" borderId="26" xfId="0" applyNumberFormat="1" applyFont="1" applyBorder="1" applyAlignment="1">
      <alignment horizontal="right" shrinkToFit="1"/>
    </xf>
    <xf numFmtId="181" fontId="30" fillId="0" borderId="50" xfId="18" quotePrefix="1" applyNumberFormat="1" applyFont="1" applyFill="1" applyBorder="1" applyAlignment="1">
      <alignment horizontal="right" shrinkToFit="1"/>
    </xf>
    <xf numFmtId="184" fontId="30" fillId="0" borderId="29" xfId="18" applyNumberFormat="1" applyFont="1" applyFill="1" applyBorder="1" applyAlignment="1">
      <alignment horizontal="right"/>
    </xf>
    <xf numFmtId="185" fontId="28" fillId="0" borderId="70" xfId="19" quotePrefix="1" applyNumberFormat="1" applyFont="1" applyBorder="1" applyAlignment="1">
      <alignment horizontal="right" shrinkToFit="1"/>
    </xf>
    <xf numFmtId="185" fontId="28" fillId="0" borderId="2" xfId="19" quotePrefix="1" applyNumberFormat="1" applyFont="1" applyBorder="1" applyAlignment="1">
      <alignment horizontal="right" shrinkToFit="1"/>
    </xf>
    <xf numFmtId="185" fontId="30" fillId="0" borderId="29"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6" fontId="21" fillId="0" borderId="19" xfId="23" applyFont="1" applyBorder="1" applyAlignment="1">
      <alignment horizontal="center" vertical="center" wrapText="1" shrinkToFit="1"/>
    </xf>
    <xf numFmtId="6" fontId="21" fillId="0" borderId="0" xfId="23" applyFont="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Border="1" applyAlignment="1">
      <alignment horizontal="right" wrapText="1"/>
    </xf>
    <xf numFmtId="184" fontId="28" fillId="0" borderId="0" xfId="0" applyNumberFormat="1" applyFont="1" applyBorder="1" applyAlignment="1">
      <alignment horizontal="right" wrapText="1"/>
    </xf>
    <xf numFmtId="184" fontId="28" fillId="0" borderId="0" xfId="0" applyNumberFormat="1" applyFont="1" applyFill="1" applyBorder="1" applyAlignment="1">
      <alignment horizontal="right" wrapText="1"/>
    </xf>
    <xf numFmtId="185" fontId="30" fillId="0" borderId="19" xfId="19" applyNumberFormat="1" applyFont="1" applyBorder="1" applyAlignment="1">
      <alignment horizontal="right" shrinkToFit="1"/>
    </xf>
    <xf numFmtId="185" fontId="30" fillId="0" borderId="0" xfId="19" applyNumberFormat="1" applyFont="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19" xfId="19" applyNumberFormat="1" applyFont="1" applyBorder="1" applyAlignment="1">
      <alignment horizontal="right"/>
    </xf>
    <xf numFmtId="185" fontId="30" fillId="0" borderId="0" xfId="19" applyNumberFormat="1" applyFont="1" applyBorder="1" applyAlignment="1">
      <alignment horizontal="right"/>
    </xf>
    <xf numFmtId="185" fontId="30" fillId="0" borderId="0" xfId="19" applyNumberFormat="1" applyFont="1" applyFill="1" applyBorder="1" applyAlignment="1">
      <alignment horizontal="right"/>
    </xf>
    <xf numFmtId="49" fontId="30" fillId="0" borderId="0" xfId="19" applyNumberFormat="1" applyFont="1" applyFill="1" applyBorder="1" applyAlignment="1">
      <alignment horizontal="right"/>
    </xf>
    <xf numFmtId="186" fontId="30" fillId="0" borderId="0" xfId="19" applyNumberFormat="1" applyFont="1" applyFill="1" applyBorder="1" applyAlignment="1">
      <alignment horizontal="right"/>
    </xf>
    <xf numFmtId="184" fontId="30" fillId="0" borderId="0" xfId="18" applyNumberFormat="1" applyFont="1" applyFill="1" applyBorder="1" applyAlignment="1">
      <alignment horizontal="right"/>
    </xf>
    <xf numFmtId="49" fontId="30" fillId="0" borderId="0" xfId="19" quotePrefix="1" applyNumberFormat="1" applyFont="1" applyFill="1" applyBorder="1" applyAlignment="1">
      <alignment horizontal="right" shrinkToFit="1"/>
    </xf>
    <xf numFmtId="185" fontId="28" fillId="0" borderId="19" xfId="28" applyNumberFormat="1" applyFont="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Fill="1" applyBorder="1" applyAlignment="1">
      <alignment horizontal="right" shrinkToFit="1"/>
    </xf>
    <xf numFmtId="185" fontId="28" fillId="0" borderId="19" xfId="28" applyNumberFormat="1" applyFont="1" applyBorder="1" applyAlignment="1">
      <alignment horizontal="right" wrapText="1"/>
    </xf>
    <xf numFmtId="185" fontId="28" fillId="0" borderId="0" xfId="28" applyNumberFormat="1" applyFont="1" applyBorder="1" applyAlignment="1">
      <alignment horizontal="right" wrapText="1"/>
    </xf>
    <xf numFmtId="185" fontId="28" fillId="0" borderId="0" xfId="28" applyNumberFormat="1" applyFont="1" applyFill="1" applyBorder="1" applyAlignment="1">
      <alignment horizontal="right" wrapText="1"/>
    </xf>
    <xf numFmtId="49" fontId="21" fillId="0" borderId="0" xfId="0" applyNumberFormat="1" applyFont="1" applyBorder="1" applyAlignment="1">
      <alignment horizontal="center" vertical="center" wrapText="1" shrinkToFit="1"/>
    </xf>
    <xf numFmtId="38" fontId="27" fillId="0" borderId="0" xfId="18" applyFont="1" applyFill="1" applyBorder="1"/>
    <xf numFmtId="38" fontId="30" fillId="0" borderId="0" xfId="18" quotePrefix="1" applyFont="1" applyFill="1" applyBorder="1" applyAlignment="1">
      <alignment horizontal="right"/>
    </xf>
    <xf numFmtId="181" fontId="30" fillId="0" borderId="0" xfId="18" quotePrefix="1" applyNumberFormat="1" applyFont="1" applyFill="1" applyBorder="1" applyAlignment="1">
      <alignment horizontal="right"/>
    </xf>
    <xf numFmtId="181" fontId="52" fillId="0" borderId="0" xfId="18" applyNumberFormat="1" applyFont="1" applyFill="1" applyBorder="1" applyAlignment="1">
      <alignment horizontal="right"/>
    </xf>
    <xf numFmtId="0" fontId="60" fillId="0" borderId="0" xfId="0" applyFont="1" applyFill="1"/>
    <xf numFmtId="0" fontId="21" fillId="0" borderId="23" xfId="0" applyFont="1" applyBorder="1" applyAlignment="1">
      <alignment vertical="center"/>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0" fontId="19" fillId="0" borderId="0" xfId="0" applyFont="1" applyAlignment="1">
      <alignment horizontal="center"/>
    </xf>
    <xf numFmtId="9" fontId="19" fillId="0" borderId="0" xfId="0" quotePrefix="1" applyNumberFormat="1" applyFont="1" applyAlignment="1">
      <alignment horizontal="center"/>
    </xf>
    <xf numFmtId="0" fontId="0" fillId="0" borderId="0" xfId="0" quotePrefix="1" applyAlignment="1">
      <alignment horizontal="center"/>
    </xf>
    <xf numFmtId="0" fontId="26" fillId="0" borderId="0" xfId="0" applyFont="1" applyAlignment="1">
      <alignment horizontal="centerContinuous"/>
    </xf>
    <xf numFmtId="0" fontId="0" fillId="0" borderId="23" xfId="0" applyBorder="1" applyAlignment="1">
      <alignment horizontal="centerContinuous"/>
    </xf>
    <xf numFmtId="181" fontId="26" fillId="0" borderId="47" xfId="0" applyNumberFormat="1" applyFont="1" applyBorder="1"/>
    <xf numFmtId="181" fontId="26" fillId="0" borderId="36" xfId="0" applyNumberFormat="1" applyFont="1" applyBorder="1"/>
    <xf numFmtId="181" fontId="26" fillId="0" borderId="48" xfId="0" applyNumberFormat="1" applyFont="1" applyBorder="1"/>
    <xf numFmtId="181" fontId="26" fillId="0" borderId="45" xfId="0" applyNumberFormat="1" applyFont="1" applyBorder="1"/>
    <xf numFmtId="181" fontId="26" fillId="0" borderId="25" xfId="0" applyNumberFormat="1" applyFont="1" applyBorder="1"/>
    <xf numFmtId="181" fontId="26" fillId="0" borderId="46" xfId="0" applyNumberFormat="1" applyFont="1" applyBorder="1"/>
    <xf numFmtId="181" fontId="26" fillId="0" borderId="41" xfId="0" applyNumberFormat="1" applyFont="1" applyBorder="1"/>
    <xf numFmtId="181" fontId="26" fillId="0" borderId="40" xfId="0" applyNumberFormat="1" applyFont="1" applyBorder="1"/>
    <xf numFmtId="181" fontId="26" fillId="0" borderId="42" xfId="0" applyNumberFormat="1" applyFont="1" applyBorder="1"/>
    <xf numFmtId="0" fontId="6" fillId="0" borderId="4" xfId="0" applyFont="1" applyBorder="1" applyAlignment="1">
      <alignment horizontal="center"/>
    </xf>
    <xf numFmtId="0" fontId="6" fillId="0" borderId="5" xfId="0" applyFont="1" applyBorder="1" applyAlignment="1">
      <alignment horizontal="center"/>
    </xf>
    <xf numFmtId="0" fontId="0" fillId="0" borderId="0" xfId="0" applyAlignment="1">
      <alignment horizontal="right"/>
    </xf>
    <xf numFmtId="9" fontId="19" fillId="0" borderId="0" xfId="0" quotePrefix="1" applyNumberFormat="1" applyFont="1" applyAlignment="1">
      <alignment vertical="center"/>
    </xf>
    <xf numFmtId="0" fontId="67" fillId="0" borderId="0" xfId="0" applyFont="1"/>
    <xf numFmtId="180" fontId="26" fillId="0" borderId="88" xfId="0" applyNumberFormat="1" applyFont="1" applyBorder="1"/>
    <xf numFmtId="180" fontId="26" fillId="0" borderId="35" xfId="0" quotePrefix="1" applyNumberFormat="1" applyFont="1" applyBorder="1"/>
    <xf numFmtId="180" fontId="26" fillId="0" borderId="21" xfId="0" quotePrefix="1" applyNumberFormat="1" applyFont="1" applyBorder="1"/>
    <xf numFmtId="180" fontId="26" fillId="0" borderId="95" xfId="0" applyNumberFormat="1" applyFont="1" applyBorder="1"/>
    <xf numFmtId="180" fontId="26" fillId="0" borderId="68" xfId="0" applyNumberFormat="1" applyFont="1" applyBorder="1"/>
    <xf numFmtId="181" fontId="26" fillId="0" borderId="89" xfId="0" applyNumberFormat="1" applyFont="1" applyBorder="1"/>
    <xf numFmtId="180" fontId="26" fillId="0" borderId="31" xfId="0" applyNumberFormat="1" applyFont="1" applyBorder="1"/>
    <xf numFmtId="180" fontId="26" fillId="0" borderId="29" xfId="0" applyNumberFormat="1" applyFont="1" applyBorder="1"/>
    <xf numFmtId="180" fontId="26" fillId="0" borderId="32" xfId="0" applyNumberFormat="1" applyFont="1" applyBorder="1"/>
    <xf numFmtId="180" fontId="26" fillId="0" borderId="28" xfId="0" applyNumberFormat="1" applyFont="1" applyBorder="1"/>
    <xf numFmtId="9" fontId="0" fillId="6" borderId="0" xfId="0" quotePrefix="1" applyNumberFormat="1" applyFill="1" applyAlignment="1">
      <alignment horizontal="center"/>
    </xf>
    <xf numFmtId="9" fontId="19" fillId="6" borderId="0" xfId="0" quotePrefix="1" applyNumberFormat="1" applyFont="1" applyFill="1" applyAlignment="1">
      <alignment horizontal="center"/>
    </xf>
    <xf numFmtId="181" fontId="26" fillId="6" borderId="0" xfId="0" applyNumberFormat="1" applyFont="1" applyFill="1"/>
    <xf numFmtId="20" fontId="19" fillId="0" borderId="0" xfId="0" applyNumberFormat="1" applyFont="1"/>
    <xf numFmtId="0" fontId="6" fillId="0" borderId="0" xfId="0" applyFont="1" applyAlignment="1">
      <alignment horizontal="center"/>
    </xf>
    <xf numFmtId="0" fontId="6" fillId="0" borderId="3" xfId="0" applyFont="1" applyBorder="1" applyAlignment="1">
      <alignment horizontal="center"/>
    </xf>
    <xf numFmtId="0" fontId="0" fillId="0" borderId="4" xfId="0" applyBorder="1" applyAlignment="1">
      <alignment horizontal="center" vertical="center"/>
    </xf>
    <xf numFmtId="0" fontId="5" fillId="0" borderId="2" xfId="0" applyFont="1" applyBorder="1" applyAlignment="1">
      <alignment horizontal="center" vertical="center" wrapText="1" shrinkToFit="1"/>
    </xf>
    <xf numFmtId="0" fontId="0" fillId="0" borderId="5" xfId="0" applyBorder="1" applyAlignment="1">
      <alignment horizontal="center" vertical="center" shrinkToFit="1"/>
    </xf>
    <xf numFmtId="0" fontId="19" fillId="0" borderId="0" xfId="0" applyFont="1" applyAlignment="1">
      <alignment horizontal="right"/>
    </xf>
    <xf numFmtId="0" fontId="26" fillId="0" borderId="0" xfId="0" applyFont="1" applyAlignment="1">
      <alignment vertical="top"/>
    </xf>
    <xf numFmtId="0" fontId="26" fillId="0" borderId="0" xfId="0" applyFont="1" applyAlignment="1">
      <alignment horizontal="center"/>
    </xf>
    <xf numFmtId="0" fontId="55" fillId="0" borderId="0" xfId="0" applyFont="1" applyAlignment="1">
      <alignment vertical="top"/>
    </xf>
    <xf numFmtId="49" fontId="30" fillId="0" borderId="4" xfId="0" applyNumberFormat="1" applyFont="1" applyBorder="1" applyAlignment="1">
      <alignment horizontal="center" vertical="center" wrapText="1" shrinkToFit="1"/>
    </xf>
    <xf numFmtId="181" fontId="30" fillId="0" borderId="43" xfId="18" quotePrefix="1" applyNumberFormat="1" applyFont="1" applyFill="1" applyBorder="1" applyAlignment="1">
      <alignment horizontal="right" shrinkToFit="1"/>
    </xf>
    <xf numFmtId="190" fontId="30" fillId="0" borderId="43" xfId="18" applyNumberFormat="1" applyFont="1" applyFill="1" applyBorder="1" applyAlignment="1">
      <alignment horizontal="right" shrinkToFit="1"/>
    </xf>
    <xf numFmtId="49" fontId="30" fillId="0" borderId="53" xfId="0" quotePrefix="1" applyNumberFormat="1" applyFont="1" applyBorder="1" applyAlignment="1">
      <alignment horizontal="center" vertical="center" shrinkToFit="1"/>
    </xf>
    <xf numFmtId="0" fontId="6" fillId="0" borderId="19" xfId="0" applyFont="1" applyBorder="1" applyAlignment="1">
      <alignment horizontal="center"/>
    </xf>
    <xf numFmtId="181" fontId="26" fillId="0" borderId="19" xfId="0" applyNumberFormat="1" applyFont="1" applyBorder="1"/>
    <xf numFmtId="181" fontId="26" fillId="0" borderId="44" xfId="0" applyNumberFormat="1" applyFont="1" applyBorder="1"/>
    <xf numFmtId="181" fontId="26" fillId="0" borderId="29" xfId="0" applyNumberFormat="1" applyFont="1" applyBorder="1"/>
    <xf numFmtId="181" fontId="26" fillId="0" borderId="43" xfId="0" applyNumberFormat="1" applyFont="1" applyBorder="1"/>
    <xf numFmtId="186" fontId="62" fillId="0" borderId="29" xfId="0" quotePrefix="1" applyNumberFormat="1" applyFont="1" applyBorder="1" applyAlignment="1">
      <alignment horizontal="right"/>
    </xf>
    <xf numFmtId="180" fontId="26" fillId="0" borderId="0" xfId="0" applyNumberFormat="1" applyFont="1"/>
    <xf numFmtId="0" fontId="26" fillId="0" borderId="0" xfId="34" applyFont="1"/>
    <xf numFmtId="181" fontId="6" fillId="0" borderId="0" xfId="0" applyNumberFormat="1" applyFont="1"/>
    <xf numFmtId="181" fontId="62" fillId="0" borderId="0" xfId="0" applyNumberFormat="1" applyFont="1"/>
    <xf numFmtId="3" fontId="27" fillId="0" borderId="0" xfId="0" applyNumberFormat="1" applyFont="1" applyAlignment="1">
      <alignment vertical="center"/>
    </xf>
    <xf numFmtId="178" fontId="28" fillId="0" borderId="0" xfId="0" applyNumberFormat="1" applyFont="1" applyFill="1" applyAlignment="1">
      <alignment horizontal="left" shrinkToFit="1"/>
    </xf>
    <xf numFmtId="0" fontId="21" fillId="0" borderId="43" xfId="0" quotePrefix="1" applyNumberFormat="1" applyFont="1" applyFill="1" applyBorder="1" applyAlignment="1">
      <alignment horizontal="right"/>
    </xf>
    <xf numFmtId="3" fontId="30" fillId="0" borderId="43" xfId="18" applyNumberFormat="1" applyFont="1" applyFill="1" applyBorder="1" applyAlignment="1">
      <alignment horizontal="right" shrinkToFit="1"/>
    </xf>
    <xf numFmtId="181" fontId="21" fillId="0" borderId="43" xfId="18" quotePrefix="1" applyNumberFormat="1" applyFont="1" applyFill="1" applyBorder="1" applyAlignment="1">
      <alignment horizontal="right"/>
    </xf>
    <xf numFmtId="181" fontId="21" fillId="0" borderId="53" xfId="18" applyNumberFormat="1" applyFont="1" applyFill="1" applyBorder="1" applyAlignment="1">
      <alignment horizontal="right"/>
    </xf>
    <xf numFmtId="181" fontId="54" fillId="0" borderId="43" xfId="18" applyNumberFormat="1" applyFont="1" applyFill="1" applyBorder="1" applyAlignment="1">
      <alignment horizontal="right"/>
    </xf>
    <xf numFmtId="184" fontId="26" fillId="0" borderId="18" xfId="0" applyNumberFormat="1" applyFont="1" applyFill="1" applyBorder="1" applyAlignment="1">
      <alignment horizontal="right" vertical="center"/>
    </xf>
    <xf numFmtId="184" fontId="26" fillId="0" borderId="7" xfId="0" applyNumberFormat="1" applyFont="1" applyFill="1" applyBorder="1" applyAlignment="1">
      <alignment horizontal="right" vertical="center"/>
    </xf>
    <xf numFmtId="184" fontId="26" fillId="0" borderId="17" xfId="0" applyNumberFormat="1" applyFont="1" applyFill="1" applyBorder="1" applyAlignment="1">
      <alignment horizontal="right" vertical="center"/>
    </xf>
    <xf numFmtId="186" fontId="19" fillId="0" borderId="0" xfId="0" applyNumberFormat="1" applyFont="1" applyFill="1" applyBorder="1" applyAlignment="1">
      <alignment vertical="center"/>
    </xf>
    <xf numFmtId="184" fontId="26" fillId="0" borderId="0" xfId="0" applyNumberFormat="1" applyFont="1" applyFill="1" applyBorder="1" applyAlignment="1">
      <alignment horizontal="right" vertical="center"/>
    </xf>
    <xf numFmtId="186" fontId="19" fillId="0" borderId="23" xfId="0" applyNumberFormat="1" applyFont="1" applyFill="1" applyBorder="1" applyAlignment="1">
      <alignment vertical="center"/>
    </xf>
    <xf numFmtId="186" fontId="19" fillId="0" borderId="10" xfId="0" applyNumberFormat="1" applyFont="1" applyFill="1" applyBorder="1" applyAlignment="1">
      <alignment vertical="center"/>
    </xf>
    <xf numFmtId="186" fontId="19" fillId="0" borderId="37" xfId="0" applyNumberFormat="1" applyFont="1" applyFill="1" applyBorder="1" applyAlignment="1">
      <alignment vertical="center"/>
    </xf>
    <xf numFmtId="184" fontId="26" fillId="0" borderId="37" xfId="0" applyNumberFormat="1" applyFont="1" applyFill="1" applyBorder="1" applyAlignment="1">
      <alignment horizontal="right" vertical="center"/>
    </xf>
    <xf numFmtId="186" fontId="19" fillId="0" borderId="6" xfId="0" applyNumberFormat="1" applyFont="1" applyFill="1" applyBorder="1" applyAlignment="1">
      <alignment vertical="center"/>
    </xf>
    <xf numFmtId="186" fontId="19" fillId="0" borderId="88" xfId="0" applyNumberFormat="1" applyFont="1" applyFill="1" applyBorder="1" applyAlignment="1">
      <alignment vertical="center"/>
    </xf>
    <xf numFmtId="184" fontId="26" fillId="0" borderId="26" xfId="0" applyNumberFormat="1" applyFont="1" applyFill="1" applyBorder="1" applyAlignment="1">
      <alignment horizontal="right" vertical="center"/>
    </xf>
    <xf numFmtId="186" fontId="19" fillId="0" borderId="11" xfId="0" applyNumberFormat="1" applyFont="1" applyFill="1" applyBorder="1" applyAlignment="1">
      <alignment vertical="center"/>
    </xf>
    <xf numFmtId="186" fontId="19" fillId="0" borderId="18" xfId="0" applyNumberFormat="1" applyFont="1" applyFill="1" applyBorder="1" applyAlignment="1">
      <alignment vertical="center"/>
    </xf>
    <xf numFmtId="186" fontId="19" fillId="0" borderId="12" xfId="0" applyNumberFormat="1" applyFont="1" applyFill="1" applyBorder="1" applyAlignment="1">
      <alignment vertical="center"/>
    </xf>
    <xf numFmtId="0" fontId="79" fillId="0" borderId="8" xfId="0" applyFont="1" applyBorder="1" applyAlignment="1">
      <alignment vertical="center"/>
    </xf>
    <xf numFmtId="0" fontId="26" fillId="0" borderId="10" xfId="0" applyFont="1" applyBorder="1" applyAlignment="1">
      <alignment vertical="center"/>
    </xf>
    <xf numFmtId="0" fontId="26" fillId="0" borderId="37" xfId="0" applyFont="1" applyBorder="1" applyAlignment="1">
      <alignment vertical="center"/>
    </xf>
    <xf numFmtId="0" fontId="79" fillId="0" borderId="37" xfId="0" applyFont="1" applyBorder="1" applyAlignment="1">
      <alignment vertical="center"/>
    </xf>
    <xf numFmtId="0" fontId="26" fillId="0" borderId="88" xfId="0" applyFont="1" applyBorder="1" applyAlignment="1">
      <alignment vertical="center"/>
    </xf>
    <xf numFmtId="0" fontId="26" fillId="0" borderId="26" xfId="0" applyFont="1" applyBorder="1" applyAlignment="1">
      <alignment horizontal="center" vertical="center"/>
    </xf>
    <xf numFmtId="184" fontId="28" fillId="0" borderId="10" xfId="0" applyNumberFormat="1" applyFont="1" applyFill="1" applyBorder="1" applyAlignment="1">
      <alignment horizontal="right" wrapText="1"/>
    </xf>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6"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73"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28" fillId="0" borderId="37" xfId="0" applyNumberFormat="1" applyFont="1" applyFill="1" applyBorder="1" applyAlignment="1">
      <alignment horizontal="right"/>
    </xf>
    <xf numFmtId="185" fontId="64" fillId="0" borderId="31" xfId="0" quotePrefix="1"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185" fontId="27" fillId="0" borderId="26" xfId="0" applyNumberFormat="1" applyFont="1" applyFill="1" applyBorder="1" applyAlignment="1">
      <alignment horizontal="right" shrinkToFit="1"/>
    </xf>
    <xf numFmtId="185" fontId="21" fillId="0" borderId="29" xfId="0" applyNumberFormat="1" applyFont="1" applyFill="1" applyBorder="1" applyAlignment="1">
      <alignment horizontal="right"/>
    </xf>
    <xf numFmtId="185" fontId="21" fillId="0" borderId="33" xfId="0" applyNumberFormat="1" applyFont="1" applyFill="1" applyBorder="1" applyAlignment="1">
      <alignment horizontal="right"/>
    </xf>
    <xf numFmtId="185" fontId="27" fillId="0" borderId="2" xfId="0" applyNumberFormat="1" applyFont="1" applyFill="1" applyBorder="1" applyAlignment="1">
      <alignment horizontal="right"/>
    </xf>
    <xf numFmtId="185" fontId="30" fillId="0" borderId="25" xfId="0" applyNumberFormat="1" applyFont="1" applyFill="1" applyBorder="1" applyAlignment="1">
      <alignment horizontal="right"/>
    </xf>
    <xf numFmtId="185" fontId="27" fillId="0" borderId="9" xfId="0" applyNumberFormat="1" applyFont="1" applyFill="1" applyBorder="1" applyAlignment="1">
      <alignment horizontal="right"/>
    </xf>
    <xf numFmtId="185" fontId="30" fillId="0" borderId="29" xfId="0" applyNumberFormat="1" applyFont="1" applyFill="1" applyBorder="1" applyAlignment="1">
      <alignment horizontal="right"/>
    </xf>
    <xf numFmtId="186" fontId="30" fillId="0" borderId="29" xfId="0" quotePrefix="1" applyNumberFormat="1" applyFont="1" applyFill="1" applyBorder="1" applyAlignment="1">
      <alignment horizontal="right"/>
    </xf>
    <xf numFmtId="185" fontId="30" fillId="0" borderId="33" xfId="0" applyNumberFormat="1" applyFont="1" applyFill="1" applyBorder="1" applyAlignment="1">
      <alignment horizontal="right"/>
    </xf>
    <xf numFmtId="189" fontId="73" fillId="0" borderId="2" xfId="0" quotePrefix="1" applyNumberFormat="1" applyFont="1" applyBorder="1" applyAlignment="1">
      <alignment horizontal="right"/>
    </xf>
    <xf numFmtId="185" fontId="27" fillId="0" borderId="25" xfId="0" applyNumberFormat="1" applyFont="1" applyFill="1" applyBorder="1" applyAlignment="1">
      <alignment horizontal="right"/>
    </xf>
    <xf numFmtId="185" fontId="28" fillId="0" borderId="25" xfId="0" applyNumberFormat="1" applyFont="1" applyFill="1" applyBorder="1" applyAlignment="1">
      <alignment horizontal="right"/>
    </xf>
    <xf numFmtId="185" fontId="64" fillId="0" borderId="29" xfId="0" quotePrefix="1" applyNumberFormat="1" applyFont="1" applyBorder="1" applyAlignment="1">
      <alignment horizontal="right"/>
    </xf>
    <xf numFmtId="185" fontId="27" fillId="0" borderId="9" xfId="0" applyNumberFormat="1" applyFont="1" applyBorder="1" applyAlignment="1">
      <alignment horizontal="right"/>
    </xf>
    <xf numFmtId="185" fontId="27" fillId="0" borderId="29" xfId="0" applyNumberFormat="1" applyFont="1" applyFill="1" applyBorder="1" applyAlignment="1">
      <alignment horizontal="right"/>
    </xf>
    <xf numFmtId="185" fontId="30" fillId="0" borderId="68" xfId="0" applyNumberFormat="1" applyFont="1" applyFill="1" applyBorder="1" applyAlignment="1">
      <alignment horizontal="right"/>
    </xf>
    <xf numFmtId="184" fontId="28" fillId="0" borderId="2" xfId="0" quotePrefix="1" applyNumberFormat="1" applyFont="1" applyBorder="1" applyAlignment="1">
      <alignment horizontal="right" shrinkToFit="1"/>
    </xf>
    <xf numFmtId="0" fontId="21" fillId="0" borderId="25" xfId="0" applyFont="1" applyBorder="1" applyAlignment="1">
      <alignment horizontal="left" shrinkToFit="1"/>
    </xf>
    <xf numFmtId="185" fontId="27" fillId="0" borderId="2" xfId="0" applyNumberFormat="1" applyFont="1" applyBorder="1" applyAlignment="1">
      <alignment horizontal="right" shrinkToFit="1"/>
    </xf>
    <xf numFmtId="181" fontId="30" fillId="0" borderId="37" xfId="18" applyNumberFormat="1" applyFont="1" applyFill="1" applyBorder="1" applyAlignment="1">
      <alignment horizontal="right"/>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6" fontId="54"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49" fontId="21" fillId="0" borderId="26" xfId="0" applyNumberFormat="1" applyFont="1" applyBorder="1" applyAlignment="1">
      <alignment horizontal="center" vertical="center" wrapText="1" shrinkToFit="1"/>
    </xf>
    <xf numFmtId="38" fontId="27" fillId="0" borderId="10" xfId="18" applyFont="1" applyFill="1" applyBorder="1"/>
    <xf numFmtId="181" fontId="30" fillId="0" borderId="32" xfId="18" applyNumberFormat="1" applyFont="1" applyFill="1" applyBorder="1" applyAlignment="1">
      <alignment horizontal="right"/>
    </xf>
    <xf numFmtId="38" fontId="30" fillId="0" borderId="31" xfId="18" quotePrefix="1" applyFont="1" applyFill="1" applyBorder="1" applyAlignment="1">
      <alignment horizontal="right"/>
    </xf>
    <xf numFmtId="181" fontId="27" fillId="0" borderId="26" xfId="18" applyNumberFormat="1" applyFont="1" applyFill="1" applyBorder="1" applyAlignment="1">
      <alignment horizontal="right"/>
    </xf>
    <xf numFmtId="181" fontId="27" fillId="0" borderId="37" xfId="18" applyNumberFormat="1" applyFont="1" applyFill="1" applyBorder="1" applyAlignment="1">
      <alignment horizontal="right"/>
    </xf>
    <xf numFmtId="181" fontId="27" fillId="0" borderId="112" xfId="18" applyNumberFormat="1" applyFont="1" applyFill="1" applyBorder="1" applyAlignment="1">
      <alignment horizontal="right"/>
    </xf>
    <xf numFmtId="181" fontId="21" fillId="0" borderId="37" xfId="18" applyNumberFormat="1" applyFont="1" applyFill="1" applyBorder="1" applyAlignment="1">
      <alignment horizontal="right"/>
    </xf>
    <xf numFmtId="181" fontId="30" fillId="0" borderId="31" xfId="18" quotePrefix="1" applyNumberFormat="1" applyFont="1" applyFill="1" applyBorder="1" applyAlignment="1">
      <alignment horizontal="right"/>
    </xf>
    <xf numFmtId="181" fontId="27" fillId="0" borderId="10"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49" fontId="21" fillId="0" borderId="2" xfId="0" applyNumberFormat="1" applyFont="1" applyBorder="1" applyAlignment="1">
      <alignment horizontal="center" vertical="center" wrapText="1" shrinkToFit="1"/>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181" fontId="21" fillId="0" borderId="52" xfId="18" quotePrefix="1" applyNumberFormat="1" applyFont="1" applyFill="1" applyBorder="1" applyAlignment="1">
      <alignment horizontal="right"/>
    </xf>
    <xf numFmtId="0" fontId="60" fillId="0" borderId="20" xfId="0" applyFont="1" applyFill="1" applyBorder="1" applyAlignment="1">
      <alignment vertical="center"/>
    </xf>
    <xf numFmtId="0" fontId="21" fillId="0" borderId="7" xfId="0" applyFont="1" applyFill="1" applyBorder="1" applyAlignment="1">
      <alignment vertical="center"/>
    </xf>
    <xf numFmtId="6" fontId="21" fillId="0" borderId="56" xfId="23" applyFont="1" applyFill="1" applyBorder="1" applyAlignment="1">
      <alignment horizontal="center" vertical="center" shrinkToFit="1"/>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0" fontId="19" fillId="0" borderId="72" xfId="0" applyFont="1" applyFill="1" applyBorder="1" applyAlignment="1">
      <alignment horizontal="center"/>
    </xf>
    <xf numFmtId="0" fontId="19" fillId="0" borderId="82" xfId="0" applyFont="1" applyFill="1" applyBorder="1" applyAlignment="1">
      <alignment horizontal="center"/>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6" fontId="4" fillId="0" borderId="72" xfId="23" applyFont="1" applyFill="1" applyBorder="1" applyAlignment="1">
      <alignment horizontal="center" vertical="center" shrinkToFit="1"/>
    </xf>
    <xf numFmtId="6" fontId="21" fillId="0" borderId="10" xfId="23" applyFont="1" applyFill="1" applyBorder="1" applyAlignment="1">
      <alignment horizontal="center" vertical="center" wrapText="1" shrinkToFit="1"/>
    </xf>
    <xf numFmtId="0" fontId="19" fillId="0" borderId="88" xfId="0" applyFont="1" applyFill="1" applyBorder="1" applyAlignment="1">
      <alignment horizontal="center"/>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19" fillId="0" borderId="88" xfId="0" applyFont="1" applyBorder="1" applyAlignment="1">
      <alignment horizontal="center"/>
    </xf>
    <xf numFmtId="0" fontId="55" fillId="0" borderId="0" xfId="0" applyFont="1" applyAlignment="1">
      <alignment horizontal="left" vertical="top" shrinkToFit="1"/>
    </xf>
    <xf numFmtId="0" fontId="26" fillId="0" borderId="0" xfId="0" applyFont="1" applyAlignment="1">
      <alignment horizontal="left" vertical="top" shrinkToFit="1"/>
    </xf>
    <xf numFmtId="0" fontId="55" fillId="0" borderId="0" xfId="0" applyFont="1" applyAlignment="1">
      <alignment wrapText="1"/>
    </xf>
    <xf numFmtId="0" fontId="26" fillId="0" borderId="0" xfId="0" applyFont="1" applyAlignment="1">
      <alignment wrapText="1"/>
    </xf>
    <xf numFmtId="0" fontId="55" fillId="0" borderId="0" xfId="0" applyFont="1" applyAlignment="1">
      <alignment vertical="center" wrapText="1"/>
    </xf>
    <xf numFmtId="0" fontId="26" fillId="0" borderId="0" xfId="0" applyFont="1" applyAlignment="1">
      <alignment vertical="center" wrapTex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0" fontId="27" fillId="0" borderId="0" xfId="0" applyFont="1" applyAlignment="1">
      <alignment horizontal="left" vertical="center" indent="1"/>
    </xf>
    <xf numFmtId="0" fontId="19" fillId="0" borderId="72" xfId="0" applyFont="1" applyBorder="1" applyAlignment="1">
      <alignment horizontal="center"/>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89"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60" xfId="18" applyNumberFormat="1" applyFont="1" applyFill="1" applyBorder="1" applyAlignment="1">
      <alignment horizontal="center" vertical="center" wrapText="1"/>
    </xf>
    <xf numFmtId="176" fontId="22" fillId="0" borderId="0" xfId="18" applyNumberFormat="1" applyFont="1" applyFill="1" applyBorder="1" applyAlignment="1">
      <alignment horizontal="center" vertical="center" wrapText="1"/>
    </xf>
    <xf numFmtId="176" fontId="22" fillId="0" borderId="55" xfId="18" applyNumberFormat="1" applyFont="1" applyFill="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0" fontId="65"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0" fontId="65"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0" fontId="6" fillId="0" borderId="91" xfId="0" applyFont="1" applyBorder="1" applyAlignment="1">
      <alignment horizontal="center"/>
    </xf>
    <xf numFmtId="0" fontId="26" fillId="0" borderId="92" xfId="0" applyFont="1" applyBorder="1" applyAlignment="1">
      <alignment horizontal="center"/>
    </xf>
    <xf numFmtId="0" fontId="6" fillId="0" borderId="19" xfId="0" applyFont="1" applyBorder="1" applyAlignment="1">
      <alignment horizontal="center"/>
    </xf>
    <xf numFmtId="0" fontId="26" fillId="0" borderId="37" xfId="0" applyFont="1" applyBorder="1" applyAlignment="1">
      <alignment horizontal="center"/>
    </xf>
    <xf numFmtId="0" fontId="6" fillId="0" borderId="38" xfId="0" applyFont="1" applyBorder="1" applyAlignment="1">
      <alignment horizontal="center"/>
    </xf>
    <xf numFmtId="0" fontId="26" fillId="0" borderId="39" xfId="0" applyFont="1" applyBorder="1" applyAlignment="1">
      <alignment horizontal="center"/>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8" xfId="0" applyFont="1" applyBorder="1" applyAlignment="1">
      <alignment horizontal="center"/>
    </xf>
    <xf numFmtId="0" fontId="26" fillId="0" borderId="10" xfId="0" applyFont="1" applyBorder="1" applyAlignment="1">
      <alignment horizontal="center"/>
    </xf>
    <xf numFmtId="0" fontId="26" fillId="0" borderId="19" xfId="0" applyFont="1" applyBorder="1" applyAlignment="1">
      <alignment horizontal="center"/>
    </xf>
    <xf numFmtId="0" fontId="26" fillId="0" borderId="21" xfId="0" applyFont="1" applyBorder="1" applyAlignment="1">
      <alignment horizontal="center"/>
    </xf>
    <xf numFmtId="0" fontId="26" fillId="0" borderId="88" xfId="0" applyFont="1" applyBorder="1" applyAlignment="1">
      <alignment horizontal="center"/>
    </xf>
    <xf numFmtId="0" fontId="62"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26" fillId="0" borderId="0" xfId="0" applyFont="1" applyAlignment="1">
      <alignment horizontal="center" vertic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62" fillId="0" borderId="8" xfId="0" applyFont="1" applyBorder="1" applyAlignment="1">
      <alignment horizontal="center" vertical="center"/>
    </xf>
    <xf numFmtId="0" fontId="62" fillId="0" borderId="23" xfId="0" applyFont="1" applyBorder="1" applyAlignment="1">
      <alignment horizontal="center" vertical="center"/>
    </xf>
    <xf numFmtId="0" fontId="62" fillId="0" borderId="10" xfId="0" applyFont="1" applyBorder="1" applyAlignment="1">
      <alignment horizontal="center" vertical="center"/>
    </xf>
    <xf numFmtId="0" fontId="62" fillId="0" borderId="21" xfId="0" applyFont="1" applyBorder="1" applyAlignment="1">
      <alignment horizontal="center" vertical="center"/>
    </xf>
    <xf numFmtId="0" fontId="62" fillId="0" borderId="6" xfId="0" applyFont="1" applyBorder="1" applyAlignment="1">
      <alignment horizontal="center" vertical="center"/>
    </xf>
    <xf numFmtId="0" fontId="62" fillId="0" borderId="88" xfId="0" applyFont="1" applyBorder="1" applyAlignment="1">
      <alignment horizontal="center" vertical="center"/>
    </xf>
    <xf numFmtId="0" fontId="6" fillId="0" borderId="87" xfId="0" applyFont="1" applyBorder="1" applyAlignment="1">
      <alignment horizontal="center"/>
    </xf>
    <xf numFmtId="0" fontId="6" fillId="0" borderId="69" xfId="0" applyFont="1" applyBorder="1" applyAlignment="1">
      <alignment horizont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81" fillId="0" borderId="23" xfId="0" applyFont="1" applyBorder="1" applyAlignment="1">
      <alignment vertical="top" wrapText="1"/>
    </xf>
    <xf numFmtId="0" fontId="68" fillId="0" borderId="23" xfId="0" applyFont="1" applyBorder="1" applyAlignment="1">
      <alignment vertical="top" wrapText="1"/>
    </xf>
    <xf numFmtId="0" fontId="68" fillId="0" borderId="0" xfId="0" applyFont="1" applyAlignment="1">
      <alignment vertical="top" wrapText="1"/>
    </xf>
    <xf numFmtId="0" fontId="6" fillId="0" borderId="90" xfId="0" applyFont="1" applyBorder="1" applyAlignment="1">
      <alignment horizontal="center"/>
    </xf>
    <xf numFmtId="0" fontId="6" fillId="0" borderId="92" xfId="0" applyFont="1" applyBorder="1" applyAlignment="1">
      <alignment horizontal="center"/>
    </xf>
    <xf numFmtId="0" fontId="6" fillId="0" borderId="31" xfId="0" applyFont="1" applyBorder="1" applyAlignment="1">
      <alignment horizont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xf>
    <xf numFmtId="0" fontId="26" fillId="0" borderId="19" xfId="0" applyFont="1" applyBorder="1" applyAlignment="1">
      <alignment horizontal="center" vertical="center"/>
    </xf>
    <xf numFmtId="0" fontId="0" fillId="0" borderId="30" xfId="0" applyBorder="1" applyAlignment="1">
      <alignment horizontal="center" wrapText="1"/>
    </xf>
    <xf numFmtId="0" fontId="0" fillId="0" borderId="59" xfId="0" applyBorder="1" applyAlignment="1">
      <alignment horizontal="center" wrapText="1"/>
    </xf>
    <xf numFmtId="0" fontId="0" fillId="0" borderId="31" xfId="0" applyBorder="1" applyAlignment="1">
      <alignment horizontal="center" wrapText="1"/>
    </xf>
    <xf numFmtId="0" fontId="55" fillId="0" borderId="0" xfId="34" applyFont="1" applyAlignment="1">
      <alignment vertical="top" wrapText="1"/>
    </xf>
    <xf numFmtId="0" fontId="68"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8"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xf numFmtId="0" fontId="30" fillId="0" borderId="6" xfId="0" applyFont="1" applyFill="1" applyBorder="1" applyAlignment="1">
      <alignment horizontal="right"/>
    </xf>
    <xf numFmtId="38" fontId="7" fillId="0" borderId="0" xfId="18" applyFont="1" applyFill="1" applyBorder="1" applyAlignment="1">
      <alignment horizontal="right"/>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79" fillId="0" borderId="11" xfId="0" applyFont="1" applyBorder="1" applyAlignment="1">
      <alignment horizontal="center" vertical="center" wrapText="1"/>
    </xf>
    <xf numFmtId="0" fontId="79" fillId="0" borderId="18" xfId="0" applyFont="1" applyBorder="1" applyAlignment="1">
      <alignment horizontal="center" vertical="center"/>
    </xf>
    <xf numFmtId="0" fontId="79" fillId="0" borderId="10" xfId="0" applyFont="1" applyBorder="1" applyAlignment="1">
      <alignment horizontal="center" vertical="center" wrapText="1"/>
    </xf>
    <xf numFmtId="0" fontId="79" fillId="0" borderId="37" xfId="0" applyFont="1" applyBorder="1" applyAlignment="1">
      <alignment horizontal="center" vertical="center"/>
    </xf>
    <xf numFmtId="0" fontId="79" fillId="0" borderId="23" xfId="0" applyFont="1" applyBorder="1" applyAlignment="1">
      <alignment horizontal="center" vertical="center"/>
    </xf>
    <xf numFmtId="0" fontId="79" fillId="0" borderId="6" xfId="0" applyFont="1" applyBorder="1" applyAlignment="1">
      <alignment horizontal="center" vertical="center"/>
    </xf>
    <xf numFmtId="0" fontId="79" fillId="0" borderId="23" xfId="0" applyFont="1" applyBorder="1" applyAlignment="1">
      <alignment horizontal="center" vertical="center" wrapText="1"/>
    </xf>
    <xf numFmtId="0" fontId="79" fillId="0" borderId="88" xfId="0" applyFont="1" applyBorder="1" applyAlignment="1">
      <alignment horizontal="center" vertical="center"/>
    </xf>
    <xf numFmtId="0" fontId="79" fillId="0" borderId="8" xfId="0" applyFont="1" applyBorder="1" applyAlignment="1">
      <alignment horizontal="center" vertical="center" wrapText="1"/>
    </xf>
    <xf numFmtId="0" fontId="79" fillId="0" borderId="21" xfId="0" applyFont="1" applyBorder="1" applyAlignment="1">
      <alignment horizontal="center" vertical="center"/>
    </xf>
    <xf numFmtId="0" fontId="79" fillId="0" borderId="12" xfId="0" applyFont="1" applyBorder="1" applyAlignment="1">
      <alignment horizontal="center" vertical="center"/>
    </xf>
    <xf numFmtId="0" fontId="79" fillId="0" borderId="0" xfId="0" applyFont="1" applyBorder="1" applyAlignment="1">
      <alignment horizontal="center" vertical="center"/>
    </xf>
    <xf numFmtId="0" fontId="21" fillId="0" borderId="26" xfId="0" applyFont="1" applyFill="1" applyBorder="1" applyAlignment="1">
      <alignment vertical="center"/>
    </xf>
    <xf numFmtId="0" fontId="21" fillId="0" borderId="20" xfId="0" applyFont="1" applyFill="1" applyBorder="1" applyAlignment="1">
      <alignment vertical="center"/>
    </xf>
    <xf numFmtId="0" fontId="27" fillId="0" borderId="20" xfId="0" applyFont="1" applyFill="1" applyBorder="1" applyAlignment="1">
      <alignment vertical="center"/>
    </xf>
    <xf numFmtId="0" fontId="27" fillId="0" borderId="7" xfId="0" applyFont="1" applyFill="1" applyBorder="1" applyAlignment="1">
      <alignment vertical="center"/>
    </xf>
    <xf numFmtId="0" fontId="27" fillId="0" borderId="26" xfId="0" applyFont="1" applyFill="1" applyBorder="1" applyAlignment="1">
      <alignment vertical="center"/>
    </xf>
    <xf numFmtId="0" fontId="27" fillId="0" borderId="20" xfId="0" applyFont="1" applyBorder="1" applyAlignment="1">
      <alignment vertical="center"/>
    </xf>
    <xf numFmtId="0" fontId="79" fillId="0" borderId="8" xfId="0" applyFont="1" applyBorder="1" applyAlignment="1">
      <alignment horizontal="center" vertical="center"/>
    </xf>
    <xf numFmtId="184" fontId="26" fillId="0" borderId="19" xfId="0" applyNumberFormat="1" applyFont="1" applyBorder="1" applyAlignment="1">
      <alignment horizontal="right" vertical="center"/>
    </xf>
    <xf numFmtId="184" fontId="26" fillId="0" borderId="20" xfId="0" applyNumberFormat="1" applyFont="1" applyBorder="1" applyAlignment="1">
      <alignment horizontal="right" vertical="center"/>
    </xf>
  </cellXfs>
  <cellStyles count="36">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3" xfId="25" xr:uid="{00000000-0005-0000-0000-000018000000}"/>
    <cellStyle name="通貨 4" xfId="26" xr:uid="{00000000-0005-0000-0000-000019000000}"/>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組替"/>
      <sheetName val="ＰＬ組替"/>
      <sheetName val="プロジェクトマスタ"/>
      <sheetName val="会社マスタ"/>
      <sheetName val="LM0360"/>
      <sheetName val="class"/>
      <sheetName val="プロジェクト"/>
      <sheetName val="名前master"/>
      <sheetName val="国格付変動CK"/>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view="pageBreakPreview" zoomScale="70" zoomScaleNormal="70" zoomScaleSheetLayoutView="70" workbookViewId="0">
      <selection activeCell="J9" sqref="J9"/>
    </sheetView>
  </sheetViews>
  <sheetFormatPr defaultColWidth="9" defaultRowHeight="14"/>
  <cols>
    <col min="1" max="1" width="3.54296875" style="3" customWidth="1"/>
    <col min="2" max="2" width="45.54296875" style="4" customWidth="1"/>
    <col min="3" max="4" width="20.54296875" style="4" customWidth="1"/>
    <col min="5" max="5" width="20.54296875" style="3" customWidth="1"/>
    <col min="6" max="12" width="20.54296875" style="4" customWidth="1"/>
    <col min="13" max="13" width="10.453125" style="3" bestFit="1" customWidth="1"/>
    <col min="14" max="16384" width="9" style="3"/>
  </cols>
  <sheetData>
    <row r="1" spans="1:13" ht="22.5" customHeight="1">
      <c r="A1" s="79" t="s">
        <v>220</v>
      </c>
      <c r="B1" s="45"/>
      <c r="E1" s="4"/>
      <c r="F1" s="3"/>
      <c r="G1" s="316"/>
      <c r="H1" s="316"/>
      <c r="I1" s="316"/>
      <c r="J1" s="316"/>
      <c r="K1" s="316"/>
      <c r="L1" s="316" t="s">
        <v>221</v>
      </c>
    </row>
    <row r="2" spans="1:13" ht="5.25" customHeight="1">
      <c r="B2" s="30"/>
      <c r="E2" s="4"/>
      <c r="F2" s="3"/>
    </row>
    <row r="3" spans="1:13" s="31" customFormat="1" ht="20.25" customHeight="1">
      <c r="B3" s="1319"/>
      <c r="C3" s="1321" t="s">
        <v>222</v>
      </c>
      <c r="D3" s="1321" t="s">
        <v>223</v>
      </c>
      <c r="E3" s="1321" t="s">
        <v>224</v>
      </c>
      <c r="F3" s="1321" t="s">
        <v>225</v>
      </c>
      <c r="G3" s="1321" t="s">
        <v>226</v>
      </c>
      <c r="H3" s="1321" t="s">
        <v>227</v>
      </c>
      <c r="I3" s="1321" t="s">
        <v>228</v>
      </c>
      <c r="J3" s="1321" t="s">
        <v>229</v>
      </c>
      <c r="K3" s="1315" t="s">
        <v>59</v>
      </c>
      <c r="L3" s="1317" t="s">
        <v>70</v>
      </c>
    </row>
    <row r="4" spans="1:13" s="31" customFormat="1" ht="20.25" customHeight="1">
      <c r="B4" s="1320"/>
      <c r="C4" s="1322"/>
      <c r="D4" s="1322"/>
      <c r="E4" s="1322"/>
      <c r="F4" s="1322"/>
      <c r="G4" s="1322"/>
      <c r="H4" s="1322"/>
      <c r="I4" s="1322"/>
      <c r="J4" s="1322"/>
      <c r="K4" s="1316"/>
      <c r="L4" s="1318"/>
    </row>
    <row r="5" spans="1:13" s="33" customFormat="1" ht="21.75" customHeight="1">
      <c r="B5" s="294" t="s">
        <v>230</v>
      </c>
      <c r="C5" s="317">
        <v>5861737</v>
      </c>
      <c r="D5" s="317">
        <v>4675903</v>
      </c>
      <c r="E5" s="317">
        <v>4972059</v>
      </c>
      <c r="F5" s="317">
        <v>5218153</v>
      </c>
      <c r="G5" s="317">
        <v>5771028</v>
      </c>
      <c r="H5" s="317">
        <v>5166182</v>
      </c>
      <c r="I5" s="317">
        <v>3844418</v>
      </c>
      <c r="J5" s="318">
        <v>4014639</v>
      </c>
      <c r="K5" s="257">
        <v>4494237</v>
      </c>
      <c r="L5" s="186">
        <v>3955907</v>
      </c>
      <c r="M5" s="32"/>
    </row>
    <row r="6" spans="1:13" s="33" customFormat="1" ht="21.75" customHeight="1">
      <c r="B6" s="294" t="s">
        <v>231</v>
      </c>
      <c r="C6" s="317">
        <v>-5612714</v>
      </c>
      <c r="D6" s="317">
        <v>-4431656</v>
      </c>
      <c r="E6" s="317">
        <v>-4729892</v>
      </c>
      <c r="F6" s="317">
        <v>-4963686</v>
      </c>
      <c r="G6" s="317">
        <v>-5493296</v>
      </c>
      <c r="H6" s="317">
        <v>-4930564</v>
      </c>
      <c r="I6" s="317">
        <v>-3666215</v>
      </c>
      <c r="J6" s="318">
        <v>-3821914</v>
      </c>
      <c r="K6" s="257">
        <v>-4262671</v>
      </c>
      <c r="L6" s="186">
        <v>-3763842</v>
      </c>
      <c r="M6" s="32"/>
    </row>
    <row r="7" spans="1:13" s="33" customFormat="1" ht="21.75" customHeight="1">
      <c r="B7" s="294" t="s">
        <v>0</v>
      </c>
      <c r="C7" s="317">
        <v>249022</v>
      </c>
      <c r="D7" s="317">
        <v>244247</v>
      </c>
      <c r="E7" s="317">
        <v>242166</v>
      </c>
      <c r="F7" s="317">
        <v>254466</v>
      </c>
      <c r="G7" s="317">
        <v>277732</v>
      </c>
      <c r="H7" s="317">
        <v>235618</v>
      </c>
      <c r="I7" s="317">
        <v>178203</v>
      </c>
      <c r="J7" s="318">
        <v>192725</v>
      </c>
      <c r="K7" s="257">
        <v>231566</v>
      </c>
      <c r="L7" s="186">
        <v>192064</v>
      </c>
      <c r="M7" s="32"/>
    </row>
    <row r="8" spans="1:13" s="26" customFormat="1" ht="21.75" customHeight="1">
      <c r="B8" s="319" t="s">
        <v>232</v>
      </c>
      <c r="C8" s="320">
        <v>-189074</v>
      </c>
      <c r="D8" s="320">
        <v>-178725</v>
      </c>
      <c r="E8" s="320">
        <v>-165964</v>
      </c>
      <c r="F8" s="320">
        <v>-176533</v>
      </c>
      <c r="G8" s="320">
        <v>-185368</v>
      </c>
      <c r="H8" s="320">
        <v>-183611</v>
      </c>
      <c r="I8" s="320">
        <v>-162074</v>
      </c>
      <c r="J8" s="321">
        <v>-155205</v>
      </c>
      <c r="K8" s="258">
        <v>-167044</v>
      </c>
      <c r="L8" s="187">
        <v>-158759</v>
      </c>
    </row>
    <row r="9" spans="1:13" s="33" customFormat="1" ht="21.75" customHeight="1">
      <c r="B9" s="294" t="s">
        <v>19</v>
      </c>
      <c r="C9" s="317">
        <v>59948</v>
      </c>
      <c r="D9" s="317">
        <v>65521</v>
      </c>
      <c r="E9" s="317">
        <v>76202</v>
      </c>
      <c r="F9" s="317">
        <v>77932</v>
      </c>
      <c r="G9" s="317">
        <v>92363</v>
      </c>
      <c r="H9" s="317">
        <v>52006</v>
      </c>
      <c r="I9" s="317">
        <v>16128</v>
      </c>
      <c r="J9" s="318">
        <v>37519</v>
      </c>
      <c r="K9" s="257">
        <v>64522</v>
      </c>
      <c r="L9" s="186">
        <v>33305</v>
      </c>
      <c r="M9" s="32"/>
    </row>
    <row r="10" spans="1:13" s="25" customFormat="1" ht="21.75" customHeight="1">
      <c r="B10" s="322" t="s">
        <v>233</v>
      </c>
      <c r="C10" s="323">
        <v>58269</v>
      </c>
      <c r="D10" s="323">
        <v>51648</v>
      </c>
      <c r="E10" s="323">
        <v>59718</v>
      </c>
      <c r="F10" s="323">
        <v>62030</v>
      </c>
      <c r="G10" s="323">
        <v>61095</v>
      </c>
      <c r="H10" s="323">
        <v>29977</v>
      </c>
      <c r="I10" s="323">
        <v>37245</v>
      </c>
      <c r="J10" s="162">
        <v>43973</v>
      </c>
      <c r="K10" s="259">
        <v>37142</v>
      </c>
      <c r="L10" s="188">
        <v>39952</v>
      </c>
    </row>
    <row r="11" spans="1:13" s="25" customFormat="1" ht="21.75" customHeight="1">
      <c r="B11" s="324" t="s">
        <v>234</v>
      </c>
      <c r="C11" s="105">
        <v>24572</v>
      </c>
      <c r="D11" s="105">
        <v>18431</v>
      </c>
      <c r="E11" s="105">
        <v>13213</v>
      </c>
      <c r="F11" s="105">
        <v>14995</v>
      </c>
      <c r="G11" s="105">
        <v>13715</v>
      </c>
      <c r="H11" s="116">
        <v>9597</v>
      </c>
      <c r="I11" s="116">
        <v>4632</v>
      </c>
      <c r="J11" s="325">
        <v>4308</v>
      </c>
      <c r="K11" s="228">
        <v>5994</v>
      </c>
      <c r="L11" s="290">
        <v>4924</v>
      </c>
    </row>
    <row r="12" spans="1:13" s="25" customFormat="1" ht="21.75" customHeight="1">
      <c r="B12" s="326" t="s">
        <v>235</v>
      </c>
      <c r="C12" s="106">
        <v>4543</v>
      </c>
      <c r="D12" s="106">
        <v>3653</v>
      </c>
      <c r="E12" s="106">
        <v>6816</v>
      </c>
      <c r="F12" s="106">
        <v>6052</v>
      </c>
      <c r="G12" s="106">
        <v>5004</v>
      </c>
      <c r="H12" s="106">
        <v>8349</v>
      </c>
      <c r="I12" s="106">
        <v>5040</v>
      </c>
      <c r="J12" s="327">
        <v>4081</v>
      </c>
      <c r="K12" s="229">
        <v>4978</v>
      </c>
      <c r="L12" s="182">
        <v>2587</v>
      </c>
    </row>
    <row r="13" spans="1:13" s="25" customFormat="1" ht="21.75" customHeight="1">
      <c r="B13" s="326" t="s">
        <v>236</v>
      </c>
      <c r="C13" s="108">
        <v>5929</v>
      </c>
      <c r="D13" s="108">
        <v>10741</v>
      </c>
      <c r="E13" s="108">
        <v>19149</v>
      </c>
      <c r="F13" s="108">
        <v>23752</v>
      </c>
      <c r="G13" s="108">
        <v>28911</v>
      </c>
      <c r="H13" s="108">
        <v>2455</v>
      </c>
      <c r="I13" s="108">
        <v>9179</v>
      </c>
      <c r="J13" s="328">
        <v>19297</v>
      </c>
      <c r="K13" s="192">
        <v>12566</v>
      </c>
      <c r="L13" s="134">
        <v>15588</v>
      </c>
    </row>
    <row r="14" spans="1:13" s="25" customFormat="1" ht="21.75" customHeight="1">
      <c r="B14" s="326" t="s">
        <v>237</v>
      </c>
      <c r="C14" s="108">
        <v>6231</v>
      </c>
      <c r="D14" s="108">
        <v>2382</v>
      </c>
      <c r="E14" s="108">
        <v>2042</v>
      </c>
      <c r="F14" s="108">
        <v>1872</v>
      </c>
      <c r="G14" s="108">
        <v>61</v>
      </c>
      <c r="H14" s="108" t="s">
        <v>238</v>
      </c>
      <c r="I14" s="108" t="s">
        <v>238</v>
      </c>
      <c r="J14" s="328" t="s">
        <v>238</v>
      </c>
      <c r="K14" s="192" t="s">
        <v>238</v>
      </c>
      <c r="L14" s="134" t="s">
        <v>238</v>
      </c>
    </row>
    <row r="15" spans="1:13" s="25" customFormat="1" ht="21.75" customHeight="1">
      <c r="B15" s="326" t="s">
        <v>239</v>
      </c>
      <c r="C15" s="108" t="s">
        <v>238</v>
      </c>
      <c r="D15" s="108" t="s">
        <v>238</v>
      </c>
      <c r="E15" s="108" t="s">
        <v>238</v>
      </c>
      <c r="F15" s="108" t="s">
        <v>238</v>
      </c>
      <c r="G15" s="108" t="s">
        <v>238</v>
      </c>
      <c r="H15" s="108" t="s">
        <v>238</v>
      </c>
      <c r="I15" s="108">
        <v>3802</v>
      </c>
      <c r="J15" s="328" t="s">
        <v>238</v>
      </c>
      <c r="K15" s="192" t="s">
        <v>238</v>
      </c>
      <c r="L15" s="134" t="s">
        <v>238</v>
      </c>
    </row>
    <row r="16" spans="1:13" s="25" customFormat="1" ht="21.75" customHeight="1">
      <c r="B16" s="326" t="s">
        <v>240</v>
      </c>
      <c r="C16" s="108" t="s">
        <v>238</v>
      </c>
      <c r="D16" s="108" t="s">
        <v>238</v>
      </c>
      <c r="E16" s="108" t="s">
        <v>238</v>
      </c>
      <c r="F16" s="108" t="s">
        <v>238</v>
      </c>
      <c r="G16" s="108" t="s">
        <v>238</v>
      </c>
      <c r="H16" s="108" t="s">
        <v>238</v>
      </c>
      <c r="I16" s="108" t="s">
        <v>238</v>
      </c>
      <c r="J16" s="108" t="s">
        <v>238</v>
      </c>
      <c r="K16" s="108" t="s">
        <v>238</v>
      </c>
      <c r="L16" s="134">
        <v>5408</v>
      </c>
    </row>
    <row r="17" spans="2:13" s="25" customFormat="1" ht="21.75" customHeight="1">
      <c r="B17" s="326" t="s">
        <v>241</v>
      </c>
      <c r="C17" s="108">
        <v>16992</v>
      </c>
      <c r="D17" s="108">
        <v>16439</v>
      </c>
      <c r="E17" s="108">
        <v>18496</v>
      </c>
      <c r="F17" s="108">
        <v>15357</v>
      </c>
      <c r="G17" s="108">
        <v>13402</v>
      </c>
      <c r="H17" s="108">
        <v>9574</v>
      </c>
      <c r="I17" s="108">
        <v>14591</v>
      </c>
      <c r="J17" s="328">
        <v>16285</v>
      </c>
      <c r="K17" s="192">
        <v>13603</v>
      </c>
      <c r="L17" s="134">
        <v>11443</v>
      </c>
    </row>
    <row r="18" spans="2:13" s="25" customFormat="1" ht="21.75" customHeight="1">
      <c r="B18" s="322" t="s">
        <v>242</v>
      </c>
      <c r="C18" s="323">
        <v>-69757</v>
      </c>
      <c r="D18" s="323">
        <v>-59082</v>
      </c>
      <c r="E18" s="323">
        <v>-57147</v>
      </c>
      <c r="F18" s="323">
        <v>-50427</v>
      </c>
      <c r="G18" s="323">
        <v>-51979</v>
      </c>
      <c r="H18" s="323">
        <v>-48347</v>
      </c>
      <c r="I18" s="323">
        <v>-39672</v>
      </c>
      <c r="J18" s="162">
        <v>-36176</v>
      </c>
      <c r="K18" s="259">
        <v>-39436</v>
      </c>
      <c r="L18" s="188">
        <v>-38779</v>
      </c>
    </row>
    <row r="19" spans="2:13" s="25" customFormat="1" ht="21.75" customHeight="1">
      <c r="B19" s="329" t="s">
        <v>243</v>
      </c>
      <c r="C19" s="105">
        <v>-53590</v>
      </c>
      <c r="D19" s="105">
        <v>-45833</v>
      </c>
      <c r="E19" s="105">
        <v>-38571</v>
      </c>
      <c r="F19" s="105">
        <v>-38332</v>
      </c>
      <c r="G19" s="105">
        <v>-33101</v>
      </c>
      <c r="H19" s="105">
        <v>-29145</v>
      </c>
      <c r="I19" s="105">
        <v>-25808</v>
      </c>
      <c r="J19" s="330">
        <v>-23917</v>
      </c>
      <c r="K19" s="210">
        <v>-24212</v>
      </c>
      <c r="L19" s="141">
        <v>-21021</v>
      </c>
    </row>
    <row r="20" spans="2:13" s="25" customFormat="1" ht="21.75" customHeight="1">
      <c r="B20" s="326" t="s">
        <v>244</v>
      </c>
      <c r="C20" s="108">
        <v>-2085</v>
      </c>
      <c r="D20" s="108">
        <v>-2920</v>
      </c>
      <c r="E20" s="108">
        <v>-1572</v>
      </c>
      <c r="F20" s="108">
        <v>-89</v>
      </c>
      <c r="G20" s="108">
        <v>-183</v>
      </c>
      <c r="H20" s="108">
        <v>-306</v>
      </c>
      <c r="I20" s="108">
        <v>-178</v>
      </c>
      <c r="J20" s="328">
        <v>-18</v>
      </c>
      <c r="K20" s="192">
        <v>-5</v>
      </c>
      <c r="L20" s="134">
        <v>-4</v>
      </c>
    </row>
    <row r="21" spans="2:13" s="25" customFormat="1" ht="21.75" customHeight="1">
      <c r="B21" s="326" t="s">
        <v>245</v>
      </c>
      <c r="C21" s="108" t="s">
        <v>246</v>
      </c>
      <c r="D21" s="108" t="s">
        <v>246</v>
      </c>
      <c r="E21" s="108" t="s">
        <v>246</v>
      </c>
      <c r="F21" s="108" t="s">
        <v>246</v>
      </c>
      <c r="G21" s="108">
        <v>-5664</v>
      </c>
      <c r="H21" s="331">
        <v>-5243</v>
      </c>
      <c r="I21" s="108" t="s">
        <v>246</v>
      </c>
      <c r="J21" s="328">
        <v>-2848</v>
      </c>
      <c r="K21" s="192">
        <v>-145</v>
      </c>
      <c r="L21" s="134" t="s">
        <v>246</v>
      </c>
    </row>
    <row r="22" spans="2:13" s="25" customFormat="1" ht="21.75" customHeight="1">
      <c r="B22" s="326" t="s">
        <v>247</v>
      </c>
      <c r="C22" s="108" t="s">
        <v>246</v>
      </c>
      <c r="D22" s="108" t="s">
        <v>246</v>
      </c>
      <c r="E22" s="108" t="s">
        <v>246</v>
      </c>
      <c r="F22" s="108" t="s">
        <v>246</v>
      </c>
      <c r="G22" s="108" t="s">
        <v>246</v>
      </c>
      <c r="H22" s="108" t="s">
        <v>246</v>
      </c>
      <c r="I22" s="108" t="s">
        <v>246</v>
      </c>
      <c r="J22" s="108" t="s">
        <v>246</v>
      </c>
      <c r="K22" s="192">
        <v>-3307</v>
      </c>
      <c r="L22" s="134">
        <v>-10568</v>
      </c>
    </row>
    <row r="23" spans="2:13" s="25" customFormat="1" ht="21.75" customHeight="1">
      <c r="B23" s="332" t="s">
        <v>241</v>
      </c>
      <c r="C23" s="333">
        <v>-14081</v>
      </c>
      <c r="D23" s="333">
        <v>-10328</v>
      </c>
      <c r="E23" s="333">
        <v>-17003</v>
      </c>
      <c r="F23" s="333">
        <v>-12005</v>
      </c>
      <c r="G23" s="333">
        <v>-13030</v>
      </c>
      <c r="H23" s="333">
        <v>-13651</v>
      </c>
      <c r="I23" s="333">
        <v>-13685</v>
      </c>
      <c r="J23" s="334">
        <v>-9392</v>
      </c>
      <c r="K23" s="260">
        <v>-11765</v>
      </c>
      <c r="L23" s="189">
        <v>-7185</v>
      </c>
    </row>
    <row r="24" spans="2:13" s="33" customFormat="1" ht="21.75" customHeight="1">
      <c r="B24" s="294" t="s">
        <v>20</v>
      </c>
      <c r="C24" s="317">
        <v>48461</v>
      </c>
      <c r="D24" s="317">
        <v>58088</v>
      </c>
      <c r="E24" s="317">
        <v>78773</v>
      </c>
      <c r="F24" s="317">
        <v>89535</v>
      </c>
      <c r="G24" s="317">
        <v>101480</v>
      </c>
      <c r="H24" s="317">
        <v>33636</v>
      </c>
      <c r="I24" s="317">
        <v>13702</v>
      </c>
      <c r="J24" s="318">
        <v>45316</v>
      </c>
      <c r="K24" s="257">
        <v>62228</v>
      </c>
      <c r="L24" s="186">
        <v>34478</v>
      </c>
      <c r="M24" s="32"/>
    </row>
    <row r="25" spans="2:13" s="33" customFormat="1" ht="21.75" customHeight="1">
      <c r="B25" s="335" t="s">
        <v>248</v>
      </c>
      <c r="C25" s="336">
        <v>-90563</v>
      </c>
      <c r="D25" s="336">
        <v>-438167</v>
      </c>
      <c r="E25" s="336">
        <v>-9358</v>
      </c>
      <c r="F25" s="336">
        <v>-1449</v>
      </c>
      <c r="G25" s="336">
        <v>-13135</v>
      </c>
      <c r="H25" s="336">
        <v>3434</v>
      </c>
      <c r="I25" s="336">
        <v>5192</v>
      </c>
      <c r="J25" s="337">
        <v>-6004</v>
      </c>
      <c r="K25" s="338">
        <v>-775</v>
      </c>
      <c r="L25" s="339">
        <v>-2759</v>
      </c>
      <c r="M25" s="32"/>
    </row>
    <row r="26" spans="2:13" s="33" customFormat="1" ht="21.75" customHeight="1">
      <c r="B26" s="340" t="s">
        <v>249</v>
      </c>
      <c r="C26" s="317">
        <v>-42101</v>
      </c>
      <c r="D26" s="317">
        <v>-380079</v>
      </c>
      <c r="E26" s="317">
        <v>69414</v>
      </c>
      <c r="F26" s="317">
        <v>88085</v>
      </c>
      <c r="G26" s="317">
        <v>88344</v>
      </c>
      <c r="H26" s="317">
        <v>37070</v>
      </c>
      <c r="I26" s="317">
        <v>18894</v>
      </c>
      <c r="J26" s="318">
        <v>39312</v>
      </c>
      <c r="K26" s="257">
        <v>61454</v>
      </c>
      <c r="L26" s="186">
        <v>31719</v>
      </c>
      <c r="M26" s="32"/>
    </row>
    <row r="27" spans="2:13" s="33" customFormat="1" ht="21.75" customHeight="1">
      <c r="B27" s="319" t="s">
        <v>250</v>
      </c>
      <c r="C27" s="341">
        <v>-12282</v>
      </c>
      <c r="D27" s="341">
        <v>-11331</v>
      </c>
      <c r="E27" s="341">
        <v>-16484</v>
      </c>
      <c r="F27" s="341">
        <v>-18841</v>
      </c>
      <c r="G27" s="341">
        <v>-20118</v>
      </c>
      <c r="H27" s="341">
        <v>-19229</v>
      </c>
      <c r="I27" s="341">
        <v>-8562</v>
      </c>
      <c r="J27" s="185">
        <v>-11400</v>
      </c>
      <c r="K27" s="261">
        <v>-18482</v>
      </c>
      <c r="L27" s="190">
        <v>-11441</v>
      </c>
      <c r="M27" s="32"/>
    </row>
    <row r="28" spans="2:13" s="25" customFormat="1" ht="21.75" customHeight="1">
      <c r="B28" s="342" t="s">
        <v>251</v>
      </c>
      <c r="C28" s="341">
        <v>23058</v>
      </c>
      <c r="D28" s="341">
        <v>-18287</v>
      </c>
      <c r="E28" s="341">
        <v>-5840</v>
      </c>
      <c r="F28" s="341">
        <v>-4971</v>
      </c>
      <c r="G28" s="341">
        <v>-2062</v>
      </c>
      <c r="H28" s="341">
        <v>2490</v>
      </c>
      <c r="I28" s="341">
        <v>294</v>
      </c>
      <c r="J28" s="185">
        <v>-9103</v>
      </c>
      <c r="K28" s="261">
        <v>-43821</v>
      </c>
      <c r="L28" s="190">
        <v>-2012</v>
      </c>
      <c r="M28" s="34"/>
    </row>
    <row r="29" spans="2:13" s="25" customFormat="1" ht="21.75" customHeight="1">
      <c r="B29" s="343" t="s">
        <v>252</v>
      </c>
      <c r="C29" s="344" t="s">
        <v>254</v>
      </c>
      <c r="D29" s="344" t="s">
        <v>254</v>
      </c>
      <c r="E29" s="344" t="s">
        <v>254</v>
      </c>
      <c r="F29" s="344" t="s">
        <v>254</v>
      </c>
      <c r="G29" s="344" t="s">
        <v>254</v>
      </c>
      <c r="H29" s="344" t="s">
        <v>254</v>
      </c>
      <c r="I29" s="344" t="s">
        <v>254</v>
      </c>
      <c r="J29" s="345">
        <v>18808</v>
      </c>
      <c r="K29" s="346">
        <v>-850</v>
      </c>
      <c r="L29" s="347">
        <v>18265</v>
      </c>
      <c r="M29" s="34"/>
    </row>
    <row r="30" spans="2:13" s="25" customFormat="1" ht="21.75" customHeight="1">
      <c r="B30" s="342" t="s">
        <v>255</v>
      </c>
      <c r="C30" s="341">
        <v>-2282</v>
      </c>
      <c r="D30" s="341">
        <v>-2778</v>
      </c>
      <c r="E30" s="341">
        <v>-3383</v>
      </c>
      <c r="F30" s="341">
        <v>-5506</v>
      </c>
      <c r="G30" s="341">
        <v>-3469</v>
      </c>
      <c r="H30" s="341">
        <v>-1330</v>
      </c>
      <c r="I30" s="341">
        <v>-1832</v>
      </c>
      <c r="J30" s="185">
        <v>-2826</v>
      </c>
      <c r="K30" s="261">
        <v>-2799</v>
      </c>
      <c r="L30" s="190">
        <v>-4002</v>
      </c>
    </row>
    <row r="31" spans="2:13" s="36" customFormat="1" ht="21.75" customHeight="1" thickBot="1">
      <c r="B31" s="348" t="s">
        <v>256</v>
      </c>
      <c r="C31" s="349">
        <v>-33609</v>
      </c>
      <c r="D31" s="349">
        <v>-412475</v>
      </c>
      <c r="E31" s="349">
        <v>43706</v>
      </c>
      <c r="F31" s="349">
        <v>58766</v>
      </c>
      <c r="G31" s="349">
        <v>62693</v>
      </c>
      <c r="H31" s="349">
        <v>19001</v>
      </c>
      <c r="I31" s="349">
        <v>8794</v>
      </c>
      <c r="J31" s="350">
        <v>15981</v>
      </c>
      <c r="K31" s="351">
        <v>-3649</v>
      </c>
      <c r="L31" s="352">
        <v>14263</v>
      </c>
      <c r="M31" s="35"/>
    </row>
    <row r="32" spans="2:13" s="26" customFormat="1" ht="11.25" customHeight="1" thickTop="1">
      <c r="B32" s="80"/>
      <c r="C32" s="353"/>
      <c r="D32" s="353"/>
      <c r="E32" s="353"/>
      <c r="F32" s="353"/>
      <c r="G32" s="353"/>
      <c r="H32" s="353"/>
      <c r="I32" s="353"/>
      <c r="J32" s="37"/>
      <c r="K32" s="262"/>
      <c r="L32" s="191"/>
    </row>
    <row r="33" spans="1:12" s="26" customFormat="1" ht="17.5">
      <c r="B33" s="80"/>
      <c r="C33" s="353"/>
      <c r="D33" s="353"/>
      <c r="E33" s="353"/>
      <c r="F33" s="353"/>
      <c r="G33" s="353"/>
      <c r="H33" s="353"/>
      <c r="I33" s="354"/>
      <c r="J33" s="355"/>
      <c r="K33" s="356"/>
      <c r="L33" s="357" t="s">
        <v>44</v>
      </c>
    </row>
    <row r="34" spans="1:12" s="36" customFormat="1" ht="21.75" customHeight="1">
      <c r="B34" s="358" t="s">
        <v>623</v>
      </c>
      <c r="C34" s="317">
        <v>419</v>
      </c>
      <c r="D34" s="317">
        <v>514</v>
      </c>
      <c r="E34" s="317">
        <v>785</v>
      </c>
      <c r="F34" s="317">
        <v>898</v>
      </c>
      <c r="G34" s="317">
        <v>1107</v>
      </c>
      <c r="H34" s="317">
        <v>483</v>
      </c>
      <c r="I34" s="317">
        <v>144</v>
      </c>
      <c r="J34" s="318">
        <v>419</v>
      </c>
      <c r="K34" s="257">
        <v>650</v>
      </c>
      <c r="L34" s="186">
        <v>354</v>
      </c>
    </row>
    <row r="35" spans="1:12" s="25" customFormat="1" ht="39" customHeight="1">
      <c r="B35" s="651" t="s">
        <v>621</v>
      </c>
      <c r="C35" s="37"/>
      <c r="D35" s="37"/>
      <c r="E35" s="37"/>
      <c r="F35" s="37"/>
      <c r="G35" s="37"/>
      <c r="H35" s="37"/>
      <c r="I35" s="37"/>
      <c r="J35" s="37"/>
      <c r="K35" s="37"/>
      <c r="L35" s="37"/>
    </row>
    <row r="36" spans="1:12" ht="39" customHeight="1">
      <c r="B36" s="650" t="s">
        <v>622</v>
      </c>
      <c r="C36" s="359"/>
      <c r="D36" s="359"/>
      <c r="E36" s="359"/>
      <c r="F36" s="359"/>
      <c r="G36" s="39"/>
      <c r="H36" s="39"/>
      <c r="I36" s="39"/>
      <c r="J36" s="39"/>
      <c r="K36" s="39"/>
      <c r="L36" s="39"/>
    </row>
    <row r="37" spans="1:12">
      <c r="B37" s="40"/>
      <c r="C37" s="41"/>
      <c r="D37" s="41"/>
      <c r="F37" s="41"/>
      <c r="G37" s="41"/>
      <c r="H37" s="41"/>
      <c r="I37" s="41"/>
      <c r="J37" s="41"/>
      <c r="K37" s="41"/>
      <c r="L37" s="41"/>
    </row>
    <row r="38" spans="1:12">
      <c r="B38" s="40"/>
      <c r="C38" s="41"/>
      <c r="D38" s="41"/>
      <c r="F38" s="41"/>
      <c r="G38" s="41"/>
      <c r="H38" s="41"/>
      <c r="I38" s="41"/>
      <c r="J38" s="41"/>
      <c r="K38" s="41"/>
      <c r="L38" s="41"/>
    </row>
    <row r="39" spans="1:12" ht="22.5" customHeight="1">
      <c r="A39" s="79" t="s">
        <v>257</v>
      </c>
      <c r="B39" s="45"/>
      <c r="D39" s="316"/>
      <c r="E39" s="316"/>
      <c r="F39" s="316" t="s">
        <v>221</v>
      </c>
      <c r="G39" s="3"/>
      <c r="H39" s="3"/>
      <c r="I39" s="3"/>
      <c r="J39" s="3"/>
      <c r="K39" s="3"/>
      <c r="L39" s="3"/>
    </row>
    <row r="40" spans="1:12" ht="5.25" customHeight="1">
      <c r="B40" s="30"/>
      <c r="F40" s="3"/>
    </row>
    <row r="41" spans="1:12" s="31" customFormat="1" ht="20.25" customHeight="1">
      <c r="B41" s="1319"/>
      <c r="C41" s="1321" t="s">
        <v>258</v>
      </c>
      <c r="D41" s="1323" t="s">
        <v>259</v>
      </c>
      <c r="E41" s="1315" t="s">
        <v>58</v>
      </c>
      <c r="F41" s="1317" t="s">
        <v>70</v>
      </c>
    </row>
    <row r="42" spans="1:12" s="31" customFormat="1" ht="20.25" customHeight="1">
      <c r="B42" s="1320"/>
      <c r="C42" s="1322"/>
      <c r="D42" s="1324"/>
      <c r="E42" s="1325"/>
      <c r="F42" s="1326"/>
    </row>
    <row r="43" spans="1:12" s="33" customFormat="1" ht="21.75" customHeight="1">
      <c r="B43" s="294" t="s">
        <v>252</v>
      </c>
      <c r="C43" s="360">
        <v>10626</v>
      </c>
      <c r="D43" s="318">
        <v>18808</v>
      </c>
      <c r="E43" s="257">
        <v>-850</v>
      </c>
      <c r="F43" s="186">
        <v>18265</v>
      </c>
    </row>
    <row r="44" spans="1:12" s="25" customFormat="1" ht="21.75" customHeight="1">
      <c r="B44" s="322" t="s">
        <v>260</v>
      </c>
      <c r="C44" s="361">
        <v>29563</v>
      </c>
      <c r="D44" s="162">
        <v>-35462</v>
      </c>
      <c r="E44" s="259">
        <v>-16772</v>
      </c>
      <c r="F44" s="188">
        <v>38585</v>
      </c>
    </row>
    <row r="45" spans="1:12" s="25" customFormat="1" ht="21.75" customHeight="1">
      <c r="B45" s="362" t="s">
        <v>261</v>
      </c>
      <c r="C45" s="105">
        <v>3786</v>
      </c>
      <c r="D45" s="325">
        <v>-1557</v>
      </c>
      <c r="E45" s="228">
        <v>-2802</v>
      </c>
      <c r="F45" s="290">
        <v>5216</v>
      </c>
    </row>
    <row r="46" spans="1:12" s="25" customFormat="1" ht="21.75" customHeight="1">
      <c r="B46" s="303" t="s">
        <v>262</v>
      </c>
      <c r="C46" s="108">
        <v>641</v>
      </c>
      <c r="D46" s="327">
        <v>1165</v>
      </c>
      <c r="E46" s="229">
        <v>-1899</v>
      </c>
      <c r="F46" s="182">
        <v>1277</v>
      </c>
    </row>
    <row r="47" spans="1:12" s="25" customFormat="1" ht="21.75" customHeight="1">
      <c r="B47" s="303" t="s">
        <v>263</v>
      </c>
      <c r="C47" s="108" t="s">
        <v>246</v>
      </c>
      <c r="D47" s="327" t="s">
        <v>246</v>
      </c>
      <c r="E47" s="229">
        <v>77</v>
      </c>
      <c r="F47" s="182" t="s">
        <v>246</v>
      </c>
    </row>
    <row r="48" spans="1:12" s="25" customFormat="1" ht="21.75" customHeight="1">
      <c r="B48" s="303" t="s">
        <v>264</v>
      </c>
      <c r="C48" s="108">
        <v>14217</v>
      </c>
      <c r="D48" s="328">
        <v>-26545</v>
      </c>
      <c r="E48" s="192">
        <v>-1302</v>
      </c>
      <c r="F48" s="134">
        <v>20417</v>
      </c>
    </row>
    <row r="49" spans="1:13" s="25" customFormat="1" ht="21.75" customHeight="1">
      <c r="B49" s="303" t="s">
        <v>265</v>
      </c>
      <c r="C49" s="108">
        <v>63</v>
      </c>
      <c r="D49" s="328">
        <v>129</v>
      </c>
      <c r="E49" s="192">
        <v>-184</v>
      </c>
      <c r="F49" s="134">
        <v>-201</v>
      </c>
    </row>
    <row r="50" spans="1:13" s="25" customFormat="1" ht="21.75" customHeight="1">
      <c r="B50" s="363" t="s">
        <v>266</v>
      </c>
      <c r="C50" s="108">
        <v>10854</v>
      </c>
      <c r="D50" s="364">
        <v>-8654</v>
      </c>
      <c r="E50" s="263">
        <v>-10660</v>
      </c>
      <c r="F50" s="194">
        <v>11875</v>
      </c>
    </row>
    <row r="51" spans="1:13" s="25" customFormat="1" ht="21.75" customHeight="1">
      <c r="B51" s="295" t="s">
        <v>267</v>
      </c>
      <c r="C51" s="361">
        <v>40189</v>
      </c>
      <c r="D51" s="193">
        <v>-16653</v>
      </c>
      <c r="E51" s="193">
        <v>-17622</v>
      </c>
      <c r="F51" s="161">
        <v>56851</v>
      </c>
    </row>
    <row r="52" spans="1:13" s="25" customFormat="1" ht="21.75" customHeight="1">
      <c r="B52" s="329" t="s">
        <v>268</v>
      </c>
      <c r="C52" s="105"/>
      <c r="D52" s="330"/>
      <c r="E52" s="210"/>
      <c r="F52" s="141"/>
    </row>
    <row r="53" spans="1:13" s="25" customFormat="1" ht="21.75" customHeight="1">
      <c r="B53" s="326" t="s">
        <v>269</v>
      </c>
      <c r="C53" s="108">
        <v>37869</v>
      </c>
      <c r="D53" s="328">
        <v>-18317</v>
      </c>
      <c r="E53" s="192">
        <v>-20212</v>
      </c>
      <c r="F53" s="134">
        <v>49939</v>
      </c>
    </row>
    <row r="54" spans="1:13" s="25" customFormat="1" ht="21.75" customHeight="1" thickBot="1">
      <c r="B54" s="365" t="s">
        <v>270</v>
      </c>
      <c r="C54" s="366">
        <v>2319</v>
      </c>
      <c r="D54" s="367">
        <v>1663</v>
      </c>
      <c r="E54" s="264">
        <v>2589</v>
      </c>
      <c r="F54" s="184">
        <v>6911</v>
      </c>
    </row>
    <row r="55" spans="1:13" s="36" customFormat="1" ht="21.75" customHeight="1" thickTop="1">
      <c r="B55" s="368"/>
      <c r="C55" s="162"/>
      <c r="D55" s="162"/>
      <c r="E55" s="162"/>
      <c r="F55" s="162"/>
      <c r="G55" s="162"/>
      <c r="H55" s="162"/>
      <c r="I55" s="162"/>
      <c r="J55" s="162"/>
      <c r="K55" s="162"/>
      <c r="L55" s="162"/>
    </row>
    <row r="56" spans="1:13" s="36" customFormat="1" ht="21.75" customHeight="1">
      <c r="B56" s="368"/>
      <c r="C56" s="162"/>
      <c r="D56" s="162"/>
      <c r="E56" s="162"/>
      <c r="F56" s="162"/>
      <c r="G56" s="162"/>
      <c r="H56" s="162"/>
      <c r="I56" s="162"/>
      <c r="J56" s="162"/>
      <c r="K56" s="162"/>
      <c r="L56" s="162"/>
    </row>
    <row r="57" spans="1:13" s="36" customFormat="1" ht="21.75" customHeight="1">
      <c r="B57" s="368"/>
      <c r="C57" s="162"/>
      <c r="D57" s="162"/>
      <c r="E57" s="162"/>
      <c r="F57" s="162"/>
      <c r="G57" s="162"/>
      <c r="H57" s="162"/>
      <c r="I57" s="162"/>
      <c r="J57" s="162"/>
      <c r="K57" s="162"/>
      <c r="L57" s="162"/>
    </row>
    <row r="58" spans="1:13" s="372" customFormat="1" ht="22.5" customHeight="1">
      <c r="A58" s="79" t="s">
        <v>271</v>
      </c>
      <c r="B58" s="45"/>
      <c r="C58" s="369"/>
      <c r="D58" s="369"/>
      <c r="E58" s="38"/>
      <c r="F58" s="369"/>
      <c r="G58" s="38"/>
      <c r="H58" s="370"/>
      <c r="I58" s="316"/>
      <c r="J58" s="316"/>
      <c r="K58" s="316"/>
      <c r="L58" s="316" t="s">
        <v>221</v>
      </c>
      <c r="M58" s="371"/>
    </row>
    <row r="59" spans="1:13" s="31" customFormat="1" ht="20.25" customHeight="1">
      <c r="B59" s="1319"/>
      <c r="C59" s="1321" t="s">
        <v>222</v>
      </c>
      <c r="D59" s="1321" t="s">
        <v>223</v>
      </c>
      <c r="E59" s="1321" t="s">
        <v>224</v>
      </c>
      <c r="F59" s="1321" t="s">
        <v>225</v>
      </c>
      <c r="G59" s="1321" t="s">
        <v>226</v>
      </c>
      <c r="H59" s="1321" t="s">
        <v>227</v>
      </c>
      <c r="I59" s="1321" t="s">
        <v>228</v>
      </c>
      <c r="J59" s="1321" t="s">
        <v>229</v>
      </c>
      <c r="K59" s="1315" t="s">
        <v>59</v>
      </c>
      <c r="L59" s="1317" t="s">
        <v>70</v>
      </c>
    </row>
    <row r="60" spans="1:13" s="31" customFormat="1" ht="20.25" customHeight="1">
      <c r="B60" s="1320"/>
      <c r="C60" s="1322"/>
      <c r="D60" s="1322"/>
      <c r="E60" s="1322"/>
      <c r="F60" s="1322"/>
      <c r="G60" s="1322"/>
      <c r="H60" s="1322"/>
      <c r="I60" s="1322"/>
      <c r="J60" s="1322"/>
      <c r="K60" s="1316"/>
      <c r="L60" s="1318"/>
    </row>
    <row r="61" spans="1:13" s="33" customFormat="1" ht="21.75" customHeight="1">
      <c r="B61" s="322" t="s">
        <v>272</v>
      </c>
      <c r="C61" s="323">
        <v>22173</v>
      </c>
      <c r="D61" s="323">
        <v>15301</v>
      </c>
      <c r="E61" s="323">
        <v>20025</v>
      </c>
      <c r="F61" s="323">
        <v>30562</v>
      </c>
      <c r="G61" s="323">
        <v>15827</v>
      </c>
      <c r="H61" s="323">
        <v>41125</v>
      </c>
      <c r="I61" s="323">
        <v>41185</v>
      </c>
      <c r="J61" s="162">
        <v>19078</v>
      </c>
      <c r="K61" s="193">
        <v>14239</v>
      </c>
      <c r="L61" s="161">
        <v>13739</v>
      </c>
      <c r="M61" s="32"/>
    </row>
    <row r="62" spans="1:13" s="33" customFormat="1" ht="21.75" customHeight="1">
      <c r="B62" s="329" t="s">
        <v>273</v>
      </c>
      <c r="C62" s="105">
        <v>681</v>
      </c>
      <c r="D62" s="105">
        <v>2617</v>
      </c>
      <c r="E62" s="105">
        <v>3962</v>
      </c>
      <c r="F62" s="105">
        <v>11596</v>
      </c>
      <c r="G62" s="105">
        <v>1187</v>
      </c>
      <c r="H62" s="105">
        <v>6806</v>
      </c>
      <c r="I62" s="105">
        <v>1439</v>
      </c>
      <c r="J62" s="330">
        <v>4870</v>
      </c>
      <c r="K62" s="210">
        <v>3217</v>
      </c>
      <c r="L62" s="141">
        <v>3402</v>
      </c>
      <c r="M62" s="32"/>
    </row>
    <row r="63" spans="1:13" s="33" customFormat="1" ht="21.75" customHeight="1">
      <c r="B63" s="326" t="s">
        <v>274</v>
      </c>
      <c r="C63" s="108" t="s">
        <v>238</v>
      </c>
      <c r="D63" s="108" t="s">
        <v>238</v>
      </c>
      <c r="E63" s="108" t="s">
        <v>238</v>
      </c>
      <c r="F63" s="108" t="s">
        <v>238</v>
      </c>
      <c r="G63" s="108" t="s">
        <v>238</v>
      </c>
      <c r="H63" s="108" t="s">
        <v>238</v>
      </c>
      <c r="I63" s="108" t="s">
        <v>238</v>
      </c>
      <c r="J63" s="330">
        <v>449</v>
      </c>
      <c r="K63" s="210" t="s">
        <v>238</v>
      </c>
      <c r="L63" s="134" t="s">
        <v>238</v>
      </c>
      <c r="M63" s="32"/>
    </row>
    <row r="64" spans="1:13" s="33" customFormat="1" ht="21.75" customHeight="1">
      <c r="B64" s="326" t="s">
        <v>237</v>
      </c>
      <c r="C64" s="108">
        <v>21492</v>
      </c>
      <c r="D64" s="108">
        <v>8772</v>
      </c>
      <c r="E64" s="108">
        <v>9522</v>
      </c>
      <c r="F64" s="108">
        <v>12952</v>
      </c>
      <c r="G64" s="108">
        <v>9605</v>
      </c>
      <c r="H64" s="108">
        <v>30764</v>
      </c>
      <c r="I64" s="108">
        <v>33214</v>
      </c>
      <c r="J64" s="328">
        <v>1575</v>
      </c>
      <c r="K64" s="192">
        <v>9039</v>
      </c>
      <c r="L64" s="134">
        <v>6802</v>
      </c>
      <c r="M64" s="32"/>
    </row>
    <row r="65" spans="2:13" s="33" customFormat="1" ht="21.75" customHeight="1">
      <c r="B65" s="326" t="s">
        <v>275</v>
      </c>
      <c r="C65" s="108" t="s">
        <v>238</v>
      </c>
      <c r="D65" s="108" t="s">
        <v>238</v>
      </c>
      <c r="E65" s="108">
        <v>12</v>
      </c>
      <c r="F65" s="108">
        <v>188</v>
      </c>
      <c r="G65" s="108">
        <v>166</v>
      </c>
      <c r="H65" s="108">
        <v>0</v>
      </c>
      <c r="I65" s="108">
        <v>430</v>
      </c>
      <c r="J65" s="328">
        <v>6</v>
      </c>
      <c r="K65" s="192">
        <v>556</v>
      </c>
      <c r="L65" s="134">
        <v>3497</v>
      </c>
      <c r="M65" s="32"/>
    </row>
    <row r="66" spans="2:13" s="33" customFormat="1" ht="21.75" customHeight="1">
      <c r="B66" s="326" t="s">
        <v>276</v>
      </c>
      <c r="C66" s="108" t="s">
        <v>238</v>
      </c>
      <c r="D66" s="108">
        <v>1043</v>
      </c>
      <c r="E66" s="108" t="s">
        <v>238</v>
      </c>
      <c r="F66" s="108">
        <v>227</v>
      </c>
      <c r="G66" s="108">
        <v>121</v>
      </c>
      <c r="H66" s="108">
        <v>28</v>
      </c>
      <c r="I66" s="108">
        <v>92</v>
      </c>
      <c r="J66" s="328">
        <v>135</v>
      </c>
      <c r="K66" s="192">
        <v>24</v>
      </c>
      <c r="L66" s="134">
        <v>5</v>
      </c>
      <c r="M66" s="32"/>
    </row>
    <row r="67" spans="2:13" s="33" customFormat="1" ht="21.75" customHeight="1">
      <c r="B67" s="326" t="s">
        <v>277</v>
      </c>
      <c r="C67" s="108" t="s">
        <v>238</v>
      </c>
      <c r="D67" s="108" t="s">
        <v>238</v>
      </c>
      <c r="E67" s="108" t="s">
        <v>238</v>
      </c>
      <c r="F67" s="108" t="s">
        <v>238</v>
      </c>
      <c r="G67" s="108" t="s">
        <v>238</v>
      </c>
      <c r="H67" s="108" t="s">
        <v>238</v>
      </c>
      <c r="I67" s="108" t="s">
        <v>238</v>
      </c>
      <c r="J67" s="328">
        <v>404</v>
      </c>
      <c r="K67" s="192">
        <v>1207</v>
      </c>
      <c r="L67" s="134">
        <v>31</v>
      </c>
      <c r="M67" s="32"/>
    </row>
    <row r="68" spans="2:13" s="33" customFormat="1" ht="21.75" customHeight="1">
      <c r="B68" s="326" t="s">
        <v>278</v>
      </c>
      <c r="C68" s="108" t="s">
        <v>238</v>
      </c>
      <c r="D68" s="108" t="s">
        <v>238</v>
      </c>
      <c r="E68" s="108" t="s">
        <v>238</v>
      </c>
      <c r="F68" s="108" t="s">
        <v>238</v>
      </c>
      <c r="G68" s="108" t="s">
        <v>238</v>
      </c>
      <c r="H68" s="108" t="s">
        <v>238</v>
      </c>
      <c r="I68" s="108" t="s">
        <v>238</v>
      </c>
      <c r="J68" s="328">
        <v>10307</v>
      </c>
      <c r="K68" s="192">
        <v>194</v>
      </c>
      <c r="L68" s="134" t="s">
        <v>238</v>
      </c>
      <c r="M68" s="32"/>
    </row>
    <row r="69" spans="2:13" s="33" customFormat="1" ht="21.75" customHeight="1">
      <c r="B69" s="326" t="s">
        <v>279</v>
      </c>
      <c r="C69" s="108" t="s">
        <v>238</v>
      </c>
      <c r="D69" s="108" t="s">
        <v>238</v>
      </c>
      <c r="E69" s="108">
        <v>5797</v>
      </c>
      <c r="F69" s="108">
        <v>5259</v>
      </c>
      <c r="G69" s="108">
        <v>4540</v>
      </c>
      <c r="H69" s="108">
        <v>2245</v>
      </c>
      <c r="I69" s="108">
        <v>3248</v>
      </c>
      <c r="J69" s="328">
        <v>1272</v>
      </c>
      <c r="K69" s="192" t="s">
        <v>238</v>
      </c>
      <c r="L69" s="134" t="s">
        <v>238</v>
      </c>
      <c r="M69" s="32"/>
    </row>
    <row r="70" spans="2:13" s="33" customFormat="1" ht="21.75" customHeight="1">
      <c r="B70" s="326" t="s">
        <v>280</v>
      </c>
      <c r="C70" s="108" t="s">
        <v>238</v>
      </c>
      <c r="D70" s="108" t="s">
        <v>238</v>
      </c>
      <c r="E70" s="108">
        <v>617</v>
      </c>
      <c r="F70" s="108">
        <v>30</v>
      </c>
      <c r="G70" s="108">
        <v>29</v>
      </c>
      <c r="H70" s="108" t="s">
        <v>238</v>
      </c>
      <c r="I70" s="108" t="s">
        <v>238</v>
      </c>
      <c r="J70" s="328" t="s">
        <v>238</v>
      </c>
      <c r="K70" s="192" t="s">
        <v>238</v>
      </c>
      <c r="L70" s="134" t="s">
        <v>238</v>
      </c>
      <c r="M70" s="32"/>
    </row>
    <row r="71" spans="2:13" s="33" customFormat="1" ht="21.75" customHeight="1">
      <c r="B71" s="326" t="s">
        <v>281</v>
      </c>
      <c r="C71" s="108" t="s">
        <v>238</v>
      </c>
      <c r="D71" s="108" t="s">
        <v>238</v>
      </c>
      <c r="E71" s="108">
        <v>112</v>
      </c>
      <c r="F71" s="108">
        <v>308</v>
      </c>
      <c r="G71" s="108">
        <v>177</v>
      </c>
      <c r="H71" s="108">
        <v>110</v>
      </c>
      <c r="I71" s="108">
        <v>6</v>
      </c>
      <c r="J71" s="328">
        <v>56</v>
      </c>
      <c r="K71" s="192" t="s">
        <v>238</v>
      </c>
      <c r="L71" s="134" t="s">
        <v>238</v>
      </c>
      <c r="M71" s="32"/>
    </row>
    <row r="72" spans="2:13" s="33" customFormat="1" ht="21.75" customHeight="1">
      <c r="B72" s="326" t="s">
        <v>282</v>
      </c>
      <c r="C72" s="108" t="s">
        <v>238</v>
      </c>
      <c r="D72" s="108" t="s">
        <v>238</v>
      </c>
      <c r="E72" s="108" t="s">
        <v>238</v>
      </c>
      <c r="F72" s="108" t="s">
        <v>238</v>
      </c>
      <c r="G72" s="108" t="s">
        <v>238</v>
      </c>
      <c r="H72" s="108">
        <v>1169</v>
      </c>
      <c r="I72" s="108" t="s">
        <v>238</v>
      </c>
      <c r="J72" s="328" t="s">
        <v>238</v>
      </c>
      <c r="K72" s="192" t="s">
        <v>238</v>
      </c>
      <c r="L72" s="134" t="s">
        <v>238</v>
      </c>
      <c r="M72" s="32"/>
    </row>
    <row r="73" spans="2:13" s="33" customFormat="1" ht="21.75" customHeight="1">
      <c r="B73" s="326" t="s">
        <v>283</v>
      </c>
      <c r="C73" s="108" t="s">
        <v>238</v>
      </c>
      <c r="D73" s="108" t="s">
        <v>238</v>
      </c>
      <c r="E73" s="108" t="s">
        <v>238</v>
      </c>
      <c r="F73" s="108" t="s">
        <v>238</v>
      </c>
      <c r="G73" s="108" t="s">
        <v>238</v>
      </c>
      <c r="H73" s="108" t="s">
        <v>238</v>
      </c>
      <c r="I73" s="108">
        <v>2753</v>
      </c>
      <c r="J73" s="328" t="s">
        <v>238</v>
      </c>
      <c r="K73" s="192" t="s">
        <v>238</v>
      </c>
      <c r="L73" s="134" t="s">
        <v>238</v>
      </c>
      <c r="M73" s="32"/>
    </row>
    <row r="74" spans="2:13" s="33" customFormat="1" ht="21.75" customHeight="1">
      <c r="B74" s="326" t="s">
        <v>284</v>
      </c>
      <c r="C74" s="108" t="s">
        <v>238</v>
      </c>
      <c r="D74" s="108">
        <v>2868</v>
      </c>
      <c r="E74" s="108" t="s">
        <v>238</v>
      </c>
      <c r="F74" s="108" t="s">
        <v>238</v>
      </c>
      <c r="G74" s="108" t="s">
        <v>238</v>
      </c>
      <c r="H74" s="108" t="s">
        <v>238</v>
      </c>
      <c r="I74" s="108" t="s">
        <v>238</v>
      </c>
      <c r="J74" s="108" t="s">
        <v>238</v>
      </c>
      <c r="K74" s="192" t="s">
        <v>238</v>
      </c>
      <c r="L74" s="134" t="s">
        <v>238</v>
      </c>
      <c r="M74" s="32"/>
    </row>
    <row r="75" spans="2:13" s="33" customFormat="1" ht="21.75" customHeight="1">
      <c r="B75" s="322" t="s">
        <v>285</v>
      </c>
      <c r="C75" s="323">
        <v>-112737</v>
      </c>
      <c r="D75" s="323">
        <v>-453468</v>
      </c>
      <c r="E75" s="323">
        <v>-29384</v>
      </c>
      <c r="F75" s="323">
        <v>-32012</v>
      </c>
      <c r="G75" s="323">
        <v>-28962</v>
      </c>
      <c r="H75" s="323">
        <v>-37691</v>
      </c>
      <c r="I75" s="323">
        <v>-35993</v>
      </c>
      <c r="J75" s="162">
        <v>-25082</v>
      </c>
      <c r="K75" s="259">
        <v>-15014</v>
      </c>
      <c r="L75" s="188">
        <v>-16498</v>
      </c>
      <c r="M75" s="32"/>
    </row>
    <row r="76" spans="2:13" s="33" customFormat="1" ht="21.75" customHeight="1">
      <c r="B76" s="329" t="s">
        <v>286</v>
      </c>
      <c r="C76" s="105">
        <v>-4999</v>
      </c>
      <c r="D76" s="105">
        <v>-98113</v>
      </c>
      <c r="E76" s="105">
        <v>-1723</v>
      </c>
      <c r="F76" s="105">
        <v>-2144</v>
      </c>
      <c r="G76" s="105">
        <v>-1473</v>
      </c>
      <c r="H76" s="105">
        <v>-542</v>
      </c>
      <c r="I76" s="105">
        <v>-448</v>
      </c>
      <c r="J76" s="330">
        <v>-483</v>
      </c>
      <c r="K76" s="210">
        <v>-824</v>
      </c>
      <c r="L76" s="141">
        <v>-770</v>
      </c>
      <c r="M76" s="32"/>
    </row>
    <row r="77" spans="2:13" s="33" customFormat="1" ht="21.75" customHeight="1">
      <c r="B77" s="326" t="s">
        <v>287</v>
      </c>
      <c r="C77" s="108" t="s">
        <v>238</v>
      </c>
      <c r="D77" s="108" t="s">
        <v>238</v>
      </c>
      <c r="E77" s="108" t="s">
        <v>238</v>
      </c>
      <c r="F77" s="108" t="s">
        <v>238</v>
      </c>
      <c r="G77" s="108" t="s">
        <v>238</v>
      </c>
      <c r="H77" s="108" t="s">
        <v>238</v>
      </c>
      <c r="I77" s="108" t="s">
        <v>238</v>
      </c>
      <c r="J77" s="330">
        <v>-835</v>
      </c>
      <c r="K77" s="210">
        <v>-18</v>
      </c>
      <c r="L77" s="134" t="s">
        <v>238</v>
      </c>
      <c r="M77" s="32"/>
    </row>
    <row r="78" spans="2:13" s="33" customFormat="1" ht="21.75" customHeight="1">
      <c r="B78" s="326" t="s">
        <v>288</v>
      </c>
      <c r="C78" s="108" t="s">
        <v>238</v>
      </c>
      <c r="D78" s="108" t="s">
        <v>238</v>
      </c>
      <c r="E78" s="108">
        <v>-2022</v>
      </c>
      <c r="F78" s="108">
        <v>-3393</v>
      </c>
      <c r="G78" s="108">
        <v>-6994</v>
      </c>
      <c r="H78" s="108">
        <v>-12151</v>
      </c>
      <c r="I78" s="108">
        <v>-9402</v>
      </c>
      <c r="J78" s="328">
        <v>-9687</v>
      </c>
      <c r="K78" s="192">
        <v>-6101</v>
      </c>
      <c r="L78" s="134">
        <v>-11893</v>
      </c>
      <c r="M78" s="32"/>
    </row>
    <row r="79" spans="2:13" s="33" customFormat="1" ht="21.75" customHeight="1">
      <c r="B79" s="326" t="s">
        <v>289</v>
      </c>
      <c r="C79" s="108">
        <v>-6603</v>
      </c>
      <c r="D79" s="108">
        <v>-12916</v>
      </c>
      <c r="E79" s="108">
        <v>-3367</v>
      </c>
      <c r="F79" s="108">
        <v>-293</v>
      </c>
      <c r="G79" s="108">
        <v>-659</v>
      </c>
      <c r="H79" s="108">
        <v>-561</v>
      </c>
      <c r="I79" s="108">
        <v>-1167</v>
      </c>
      <c r="J79" s="328">
        <v>-127</v>
      </c>
      <c r="K79" s="192">
        <v>-122</v>
      </c>
      <c r="L79" s="134">
        <v>-31</v>
      </c>
      <c r="M79" s="32"/>
    </row>
    <row r="80" spans="2:13" s="33" customFormat="1" ht="21.75" customHeight="1">
      <c r="B80" s="326" t="s">
        <v>290</v>
      </c>
      <c r="C80" s="108" t="s">
        <v>238</v>
      </c>
      <c r="D80" s="108" t="s">
        <v>238</v>
      </c>
      <c r="E80" s="108">
        <v>-1238</v>
      </c>
      <c r="F80" s="108">
        <v>-9</v>
      </c>
      <c r="G80" s="108">
        <v>-2</v>
      </c>
      <c r="H80" s="328">
        <v>-9.9999999999999995E-7</v>
      </c>
      <c r="I80" s="108">
        <v>-1</v>
      </c>
      <c r="J80" s="328">
        <v>-9.9999999999999995E-7</v>
      </c>
      <c r="K80" s="192">
        <v>-5</v>
      </c>
      <c r="L80" s="134" t="s">
        <v>238</v>
      </c>
      <c r="M80" s="32"/>
    </row>
    <row r="81" spans="1:13" s="33" customFormat="1" ht="21.75" customHeight="1">
      <c r="B81" s="326" t="s">
        <v>291</v>
      </c>
      <c r="C81" s="108">
        <v>-8998</v>
      </c>
      <c r="D81" s="108">
        <v>-13415</v>
      </c>
      <c r="E81" s="108">
        <v>-950</v>
      </c>
      <c r="F81" s="108">
        <v>-3957</v>
      </c>
      <c r="G81" s="108">
        <v>-6085</v>
      </c>
      <c r="H81" s="108">
        <v>-15132</v>
      </c>
      <c r="I81" s="108">
        <v>-16543</v>
      </c>
      <c r="J81" s="328">
        <v>-801</v>
      </c>
      <c r="K81" s="192">
        <v>-2640</v>
      </c>
      <c r="L81" s="134">
        <v>-1530</v>
      </c>
      <c r="M81" s="32"/>
    </row>
    <row r="82" spans="1:13" s="33" customFormat="1" ht="21.75" customHeight="1">
      <c r="B82" s="326" t="s">
        <v>292</v>
      </c>
      <c r="C82" s="108" t="s">
        <v>238</v>
      </c>
      <c r="D82" s="108">
        <v>-24650</v>
      </c>
      <c r="E82" s="108" t="s">
        <v>238</v>
      </c>
      <c r="F82" s="108" t="s">
        <v>238</v>
      </c>
      <c r="G82" s="108" t="s">
        <v>238</v>
      </c>
      <c r="H82" s="108" t="s">
        <v>238</v>
      </c>
      <c r="I82" s="108" t="s">
        <v>238</v>
      </c>
      <c r="J82" s="108" t="s">
        <v>238</v>
      </c>
      <c r="K82" s="192" t="s">
        <v>238</v>
      </c>
      <c r="L82" s="134" t="s">
        <v>238</v>
      </c>
      <c r="M82" s="32"/>
    </row>
    <row r="83" spans="1:13" s="33" customFormat="1" ht="21.75" customHeight="1">
      <c r="B83" s="326" t="s">
        <v>293</v>
      </c>
      <c r="C83" s="108" t="s">
        <v>238</v>
      </c>
      <c r="D83" s="108" t="s">
        <v>238</v>
      </c>
      <c r="E83" s="108">
        <v>-2954</v>
      </c>
      <c r="F83" s="108">
        <v>-150</v>
      </c>
      <c r="G83" s="108">
        <v>-26</v>
      </c>
      <c r="H83" s="108">
        <v>-80</v>
      </c>
      <c r="I83" s="108">
        <v>-216</v>
      </c>
      <c r="J83" s="328">
        <v>-922</v>
      </c>
      <c r="K83" s="192">
        <v>-205</v>
      </c>
      <c r="L83" s="134">
        <v>-18</v>
      </c>
      <c r="M83" s="32"/>
    </row>
    <row r="84" spans="1:13" s="33" customFormat="1" ht="21.75" customHeight="1">
      <c r="B84" s="326" t="s">
        <v>294</v>
      </c>
      <c r="C84" s="108">
        <v>-34635</v>
      </c>
      <c r="D84" s="108">
        <v>-62265</v>
      </c>
      <c r="E84" s="108">
        <v>-11645</v>
      </c>
      <c r="F84" s="108">
        <v>-20059</v>
      </c>
      <c r="G84" s="108">
        <v>-9107</v>
      </c>
      <c r="H84" s="108">
        <v>-3752</v>
      </c>
      <c r="I84" s="108">
        <v>-7968</v>
      </c>
      <c r="J84" s="328">
        <v>-4855</v>
      </c>
      <c r="K84" s="192">
        <v>-2648</v>
      </c>
      <c r="L84" s="134">
        <v>-1672</v>
      </c>
      <c r="M84" s="32"/>
    </row>
    <row r="85" spans="1:13" s="33" customFormat="1" ht="21.75" customHeight="1">
      <c r="B85" s="326" t="s">
        <v>295</v>
      </c>
      <c r="C85" s="108">
        <v>-6633</v>
      </c>
      <c r="D85" s="108">
        <v>-224119</v>
      </c>
      <c r="E85" s="108">
        <v>-5482</v>
      </c>
      <c r="F85" s="108">
        <v>-1380</v>
      </c>
      <c r="G85" s="108">
        <v>-4613</v>
      </c>
      <c r="H85" s="108">
        <v>-47</v>
      </c>
      <c r="I85" s="108">
        <v>-245</v>
      </c>
      <c r="J85" s="328">
        <v>-5097</v>
      </c>
      <c r="K85" s="192" t="s">
        <v>238</v>
      </c>
      <c r="L85" s="134" t="s">
        <v>238</v>
      </c>
      <c r="M85" s="32"/>
    </row>
    <row r="86" spans="1:13" s="33" customFormat="1" ht="21.75" customHeight="1">
      <c r="B86" s="326" t="s">
        <v>296</v>
      </c>
      <c r="C86" s="108" t="s">
        <v>238</v>
      </c>
      <c r="D86" s="108">
        <v>-17986</v>
      </c>
      <c r="E86" s="108" t="s">
        <v>238</v>
      </c>
      <c r="F86" s="108" t="s">
        <v>238</v>
      </c>
      <c r="G86" s="108" t="s">
        <v>238</v>
      </c>
      <c r="H86" s="108" t="s">
        <v>238</v>
      </c>
      <c r="I86" s="108" t="s">
        <v>238</v>
      </c>
      <c r="J86" s="108" t="s">
        <v>238</v>
      </c>
      <c r="K86" s="192" t="s">
        <v>238</v>
      </c>
      <c r="L86" s="134" t="s">
        <v>238</v>
      </c>
      <c r="M86" s="32"/>
    </row>
    <row r="87" spans="1:13" s="33" customFormat="1" ht="21.75" customHeight="1">
      <c r="B87" s="326" t="s">
        <v>297</v>
      </c>
      <c r="C87" s="108" t="s">
        <v>238</v>
      </c>
      <c r="D87" s="108" t="s">
        <v>238</v>
      </c>
      <c r="E87" s="108" t="s">
        <v>238</v>
      </c>
      <c r="F87" s="108" t="s">
        <v>238</v>
      </c>
      <c r="G87" s="108" t="s">
        <v>238</v>
      </c>
      <c r="H87" s="108">
        <v>-5421</v>
      </c>
      <c r="I87" s="108" t="s">
        <v>238</v>
      </c>
      <c r="J87" s="328" t="s">
        <v>238</v>
      </c>
      <c r="K87" s="192" t="s">
        <v>238</v>
      </c>
      <c r="L87" s="134" t="s">
        <v>238</v>
      </c>
      <c r="M87" s="32"/>
    </row>
    <row r="88" spans="1:13" s="33" customFormat="1" ht="21.75" customHeight="1">
      <c r="B88" s="326" t="s">
        <v>298</v>
      </c>
      <c r="C88" s="108">
        <v>-7050</v>
      </c>
      <c r="D88" s="108" t="s">
        <v>238</v>
      </c>
      <c r="E88" s="108" t="s">
        <v>238</v>
      </c>
      <c r="F88" s="108">
        <v>-160</v>
      </c>
      <c r="G88" s="108" t="s">
        <v>238</v>
      </c>
      <c r="H88" s="108" t="s">
        <v>238</v>
      </c>
      <c r="I88" s="108" t="s">
        <v>238</v>
      </c>
      <c r="J88" s="328" t="s">
        <v>238</v>
      </c>
      <c r="K88" s="192" t="s">
        <v>238</v>
      </c>
      <c r="L88" s="134" t="s">
        <v>238</v>
      </c>
      <c r="M88" s="32"/>
    </row>
    <row r="89" spans="1:13" s="33" customFormat="1" ht="21.75" customHeight="1">
      <c r="B89" s="326" t="s">
        <v>299</v>
      </c>
      <c r="C89" s="108" t="s">
        <v>238</v>
      </c>
      <c r="D89" s="108" t="s">
        <v>238</v>
      </c>
      <c r="E89" s="108" t="s">
        <v>238</v>
      </c>
      <c r="F89" s="108">
        <v>-463</v>
      </c>
      <c r="G89" s="108" t="s">
        <v>238</v>
      </c>
      <c r="H89" s="108" t="s">
        <v>238</v>
      </c>
      <c r="I89" s="108" t="s">
        <v>238</v>
      </c>
      <c r="J89" s="328" t="s">
        <v>238</v>
      </c>
      <c r="K89" s="192" t="s">
        <v>238</v>
      </c>
      <c r="L89" s="134" t="s">
        <v>238</v>
      </c>
      <c r="M89" s="32"/>
    </row>
    <row r="90" spans="1:13" s="33" customFormat="1" ht="21.75" customHeight="1">
      <c r="B90" s="326" t="s">
        <v>300</v>
      </c>
      <c r="C90" s="108" t="s">
        <v>238</v>
      </c>
      <c r="D90" s="108" t="s">
        <v>238</v>
      </c>
      <c r="E90" s="108" t="s">
        <v>238</v>
      </c>
      <c r="F90" s="373" t="s">
        <v>301</v>
      </c>
      <c r="G90" s="373" t="s">
        <v>301</v>
      </c>
      <c r="H90" s="373" t="s">
        <v>301</v>
      </c>
      <c r="I90" s="108" t="s">
        <v>238</v>
      </c>
      <c r="J90" s="328">
        <v>-960</v>
      </c>
      <c r="K90" s="192" t="s">
        <v>238</v>
      </c>
      <c r="L90" s="134" t="s">
        <v>238</v>
      </c>
      <c r="M90" s="32"/>
    </row>
    <row r="91" spans="1:13" ht="21.75" customHeight="1">
      <c r="A91" s="33"/>
      <c r="B91" s="326" t="s">
        <v>302</v>
      </c>
      <c r="C91" s="108" t="s">
        <v>238</v>
      </c>
      <c r="D91" s="108" t="s">
        <v>238</v>
      </c>
      <c r="E91" s="108" t="s">
        <v>238</v>
      </c>
      <c r="F91" s="373" t="s">
        <v>301</v>
      </c>
      <c r="G91" s="373" t="s">
        <v>301</v>
      </c>
      <c r="H91" s="373" t="s">
        <v>301</v>
      </c>
      <c r="I91" s="108" t="s">
        <v>238</v>
      </c>
      <c r="J91" s="192">
        <v>-1311</v>
      </c>
      <c r="K91" s="192" t="s">
        <v>238</v>
      </c>
      <c r="L91" s="134" t="s">
        <v>238</v>
      </c>
    </row>
    <row r="92" spans="1:13" ht="21.75" customHeight="1">
      <c r="A92" s="33"/>
      <c r="B92" s="326" t="s">
        <v>303</v>
      </c>
      <c r="C92" s="108">
        <v>-28338</v>
      </c>
      <c r="D92" s="108" t="s">
        <v>238</v>
      </c>
      <c r="E92" s="108" t="s">
        <v>238</v>
      </c>
      <c r="F92" s="108" t="s">
        <v>238</v>
      </c>
      <c r="G92" s="108" t="s">
        <v>238</v>
      </c>
      <c r="H92" s="108" t="s">
        <v>238</v>
      </c>
      <c r="I92" s="108" t="s">
        <v>238</v>
      </c>
      <c r="J92" s="108" t="s">
        <v>238</v>
      </c>
      <c r="K92" s="192" t="s">
        <v>238</v>
      </c>
      <c r="L92" s="134" t="s">
        <v>238</v>
      </c>
    </row>
    <row r="93" spans="1:13" ht="21.75" customHeight="1">
      <c r="A93" s="33"/>
      <c r="B93" s="374" t="s">
        <v>304</v>
      </c>
      <c r="C93" s="375">
        <v>-15271</v>
      </c>
      <c r="D93" s="108" t="s">
        <v>238</v>
      </c>
      <c r="E93" s="108" t="s">
        <v>238</v>
      </c>
      <c r="F93" s="108" t="s">
        <v>238</v>
      </c>
      <c r="G93" s="108" t="s">
        <v>238</v>
      </c>
      <c r="H93" s="108" t="s">
        <v>238</v>
      </c>
      <c r="I93" s="108" t="s">
        <v>238</v>
      </c>
      <c r="J93" s="108" t="s">
        <v>238</v>
      </c>
      <c r="K93" s="192" t="s">
        <v>238</v>
      </c>
      <c r="L93" s="134" t="s">
        <v>238</v>
      </c>
    </row>
    <row r="94" spans="1:13" ht="21.75" customHeight="1">
      <c r="A94" s="33"/>
      <c r="B94" s="376" t="s">
        <v>305</v>
      </c>
      <c r="C94" s="375">
        <v>-206</v>
      </c>
      <c r="D94" s="375" t="s">
        <v>238</v>
      </c>
      <c r="E94" s="375" t="s">
        <v>238</v>
      </c>
      <c r="F94" s="375" t="s">
        <v>238</v>
      </c>
      <c r="G94" s="375" t="s">
        <v>238</v>
      </c>
      <c r="H94" s="375" t="s">
        <v>238</v>
      </c>
      <c r="I94" s="375" t="s">
        <v>238</v>
      </c>
      <c r="J94" s="375" t="s">
        <v>238</v>
      </c>
      <c r="K94" s="192" t="s">
        <v>238</v>
      </c>
      <c r="L94" s="134" t="s">
        <v>238</v>
      </c>
    </row>
    <row r="95" spans="1:13" ht="21.75" customHeight="1">
      <c r="A95" s="33"/>
      <c r="B95" s="319" t="s">
        <v>306</v>
      </c>
      <c r="C95" s="375" t="s">
        <v>238</v>
      </c>
      <c r="D95" s="375" t="s">
        <v>238</v>
      </c>
      <c r="E95" s="375" t="s">
        <v>238</v>
      </c>
      <c r="F95" s="375" t="s">
        <v>238</v>
      </c>
      <c r="G95" s="375" t="s">
        <v>238</v>
      </c>
      <c r="H95" s="375" t="s">
        <v>238</v>
      </c>
      <c r="I95" s="375" t="s">
        <v>238</v>
      </c>
      <c r="J95" s="375" t="s">
        <v>238</v>
      </c>
      <c r="K95" s="192">
        <v>-2348</v>
      </c>
      <c r="L95" s="134">
        <v>-582</v>
      </c>
    </row>
    <row r="96" spans="1:13" ht="21.75" customHeight="1" thickBot="1">
      <c r="A96" s="33"/>
      <c r="B96" s="374" t="s">
        <v>307</v>
      </c>
      <c r="C96" s="375" t="s">
        <v>238</v>
      </c>
      <c r="D96" s="375" t="s">
        <v>238</v>
      </c>
      <c r="E96" s="375" t="s">
        <v>238</v>
      </c>
      <c r="F96" s="375" t="s">
        <v>238</v>
      </c>
      <c r="G96" s="375" t="s">
        <v>238</v>
      </c>
      <c r="H96" s="375" t="s">
        <v>238</v>
      </c>
      <c r="I96" s="375" t="s">
        <v>238</v>
      </c>
      <c r="J96" s="375" t="s">
        <v>238</v>
      </c>
      <c r="K96" s="264">
        <v>-99</v>
      </c>
      <c r="L96" s="184" t="s">
        <v>238</v>
      </c>
    </row>
    <row r="97" spans="1:12" ht="21.75" customHeight="1" thickTop="1">
      <c r="A97" s="33"/>
      <c r="B97" s="377" t="s">
        <v>248</v>
      </c>
      <c r="C97" s="378">
        <v>-90563</v>
      </c>
      <c r="D97" s="378">
        <v>-438167</v>
      </c>
      <c r="E97" s="378">
        <v>-9358</v>
      </c>
      <c r="F97" s="378">
        <v>-1449</v>
      </c>
      <c r="G97" s="378">
        <v>-13135</v>
      </c>
      <c r="H97" s="378">
        <v>3434</v>
      </c>
      <c r="I97" s="378">
        <v>5192</v>
      </c>
      <c r="J97" s="379">
        <v>-6004</v>
      </c>
      <c r="K97" s="380">
        <v>-775</v>
      </c>
      <c r="L97" s="381">
        <v>-2759</v>
      </c>
    </row>
  </sheetData>
  <mergeCells count="27">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 ref="K59:K60"/>
    <mergeCell ref="L59:L60"/>
    <mergeCell ref="B59:B60"/>
    <mergeCell ref="C59:C60"/>
    <mergeCell ref="D59:D60"/>
    <mergeCell ref="E59:E60"/>
    <mergeCell ref="F59:F60"/>
    <mergeCell ref="G59:G60"/>
    <mergeCell ref="H59:H60"/>
    <mergeCell ref="I59:I60"/>
    <mergeCell ref="J59:J60"/>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R68"/>
  <sheetViews>
    <sheetView showGridLines="0" view="pageBreakPreview" topLeftCell="P1" zoomScale="55" zoomScaleNormal="70" zoomScaleSheetLayoutView="55" workbookViewId="0">
      <pane xSplit="11660"/>
      <selection activeCell="N59" sqref="N59"/>
      <selection pane="topRight" activeCell="AN32" sqref="AN32"/>
    </sheetView>
  </sheetViews>
  <sheetFormatPr defaultColWidth="9" defaultRowHeight="14"/>
  <cols>
    <col min="1" max="1" width="3.54296875" style="657" customWidth="1"/>
    <col min="2" max="2" width="100.54296875" style="657" customWidth="1"/>
    <col min="3" max="8" width="20.54296875" style="657" customWidth="1"/>
    <col min="9" max="9" width="20.453125" style="657" customWidth="1"/>
    <col min="10" max="14" width="20.54296875" style="657" customWidth="1"/>
    <col min="15" max="15" width="2.81640625" style="657" customWidth="1"/>
    <col min="16" max="16" width="100.54296875" style="657" customWidth="1"/>
    <col min="17" max="18" width="20.54296875" style="657" customWidth="1"/>
    <col min="19" max="16384" width="9" style="657"/>
  </cols>
  <sheetData>
    <row r="1" spans="1:18" ht="22.5" customHeight="1">
      <c r="A1" s="1220" t="s">
        <v>733</v>
      </c>
      <c r="B1" s="655"/>
      <c r="C1" s="29"/>
      <c r="D1" s="29"/>
      <c r="E1" s="29"/>
      <c r="F1" s="29"/>
      <c r="G1" s="29"/>
      <c r="H1" s="29"/>
      <c r="I1" s="29"/>
      <c r="J1" s="938"/>
      <c r="K1" s="939"/>
      <c r="L1" s="939"/>
      <c r="M1" s="939"/>
      <c r="N1" s="939" t="s">
        <v>563</v>
      </c>
      <c r="O1" s="1035" t="s">
        <v>659</v>
      </c>
      <c r="P1" s="655"/>
      <c r="Q1" s="29"/>
      <c r="R1" s="29" t="s">
        <v>660</v>
      </c>
    </row>
    <row r="2" spans="1:18" ht="5.25" customHeight="1">
      <c r="B2" s="660"/>
      <c r="P2" s="660"/>
    </row>
    <row r="3" spans="1:18" s="661" customFormat="1" ht="20.25" customHeight="1">
      <c r="B3" s="1327"/>
      <c r="C3" s="1315" t="s">
        <v>461</v>
      </c>
      <c r="D3" s="1315" t="s">
        <v>463</v>
      </c>
      <c r="E3" s="1315" t="s">
        <v>473</v>
      </c>
      <c r="F3" s="1315" t="s">
        <v>496</v>
      </c>
      <c r="G3" s="1315" t="s">
        <v>506</v>
      </c>
      <c r="H3" s="1315" t="s">
        <v>525</v>
      </c>
      <c r="I3" s="1315" t="s">
        <v>532</v>
      </c>
      <c r="J3" s="1315" t="s">
        <v>565</v>
      </c>
      <c r="K3" s="1321" t="s">
        <v>585</v>
      </c>
      <c r="L3" s="1321" t="s">
        <v>661</v>
      </c>
      <c r="M3" s="1321" t="s">
        <v>675</v>
      </c>
      <c r="N3" s="1343" t="s">
        <v>711</v>
      </c>
      <c r="P3" s="1327"/>
      <c r="Q3" s="1332" t="s">
        <v>679</v>
      </c>
      <c r="R3" s="1330" t="s">
        <v>713</v>
      </c>
    </row>
    <row r="4" spans="1:18" s="661" customFormat="1" ht="20.25" customHeight="1">
      <c r="B4" s="1328"/>
      <c r="C4" s="1329"/>
      <c r="D4" s="1316"/>
      <c r="E4" s="1316"/>
      <c r="F4" s="1316"/>
      <c r="G4" s="1316"/>
      <c r="H4" s="1316"/>
      <c r="I4" s="1316"/>
      <c r="J4" s="1316"/>
      <c r="K4" s="1322"/>
      <c r="L4" s="1322"/>
      <c r="M4" s="1322"/>
      <c r="N4" s="1344"/>
      <c r="P4" s="1328"/>
      <c r="Q4" s="1333"/>
      <c r="R4" s="1336"/>
    </row>
    <row r="5" spans="1:18" s="678" customFormat="1" ht="21.75" customHeight="1">
      <c r="B5" s="940" t="s">
        <v>134</v>
      </c>
      <c r="C5" s="193"/>
      <c r="D5" s="193"/>
      <c r="E5" s="193"/>
      <c r="F5" s="193"/>
      <c r="G5" s="193"/>
      <c r="H5" s="193"/>
      <c r="I5" s="193"/>
      <c r="J5" s="193"/>
      <c r="K5" s="1036"/>
      <c r="L5" s="1036"/>
      <c r="M5" s="1036"/>
      <c r="N5" s="1037"/>
      <c r="O5" s="671"/>
      <c r="P5" s="672" t="s">
        <v>134</v>
      </c>
      <c r="Q5" s="673"/>
      <c r="R5" s="1248"/>
    </row>
    <row r="6" spans="1:18" s="678" customFormat="1" ht="21.75" customHeight="1">
      <c r="B6" s="679" t="s">
        <v>135</v>
      </c>
      <c r="C6" s="1038">
        <v>1915992</v>
      </c>
      <c r="D6" s="1039">
        <v>1659233</v>
      </c>
      <c r="E6" s="1039">
        <v>1714176</v>
      </c>
      <c r="F6" s="1039">
        <v>1718165</v>
      </c>
      <c r="G6" s="1039">
        <v>1566839</v>
      </c>
      <c r="H6" s="1039">
        <v>1463536</v>
      </c>
      <c r="I6" s="1039">
        <v>1716670</v>
      </c>
      <c r="J6" s="1039">
        <v>1749319</v>
      </c>
      <c r="K6" s="1038">
        <v>1651592</v>
      </c>
      <c r="L6" s="1038">
        <v>1512727</v>
      </c>
      <c r="M6" s="1038">
        <v>1998218</v>
      </c>
      <c r="N6" s="1040">
        <v>2368500</v>
      </c>
      <c r="O6" s="671"/>
      <c r="P6" s="679" t="s">
        <v>135</v>
      </c>
      <c r="Q6" s="1266">
        <v>1219882</v>
      </c>
      <c r="R6" s="1249">
        <v>1132343</v>
      </c>
    </row>
    <row r="7" spans="1:18" s="678" customFormat="1" ht="21.75" customHeight="1">
      <c r="B7" s="686" t="s">
        <v>136</v>
      </c>
      <c r="C7" s="1041">
        <v>90657</v>
      </c>
      <c r="D7" s="1042">
        <v>88517</v>
      </c>
      <c r="E7" s="1042">
        <v>88928</v>
      </c>
      <c r="F7" s="1042">
        <v>91535</v>
      </c>
      <c r="G7" s="1042">
        <v>91233</v>
      </c>
      <c r="H7" s="1042">
        <v>91813</v>
      </c>
      <c r="I7" s="1042">
        <v>99788</v>
      </c>
      <c r="J7" s="1042">
        <v>106870</v>
      </c>
      <c r="K7" s="1041">
        <v>103233</v>
      </c>
      <c r="L7" s="1041">
        <v>89758</v>
      </c>
      <c r="M7" s="1041">
        <v>102534</v>
      </c>
      <c r="N7" s="1043">
        <v>111339</v>
      </c>
      <c r="O7" s="671"/>
      <c r="P7" s="686" t="s">
        <v>136</v>
      </c>
      <c r="Q7" s="1267">
        <v>53439</v>
      </c>
      <c r="R7" s="1250">
        <v>54924</v>
      </c>
    </row>
    <row r="8" spans="1:18" s="678" customFormat="1" ht="21.75" customHeight="1">
      <c r="B8" s="941" t="s">
        <v>137</v>
      </c>
      <c r="C8" s="257">
        <v>2006649</v>
      </c>
      <c r="D8" s="257">
        <v>1747750</v>
      </c>
      <c r="E8" s="257">
        <v>1803104</v>
      </c>
      <c r="F8" s="257">
        <v>1809701</v>
      </c>
      <c r="G8" s="257">
        <v>1658072</v>
      </c>
      <c r="H8" s="257">
        <v>1555349</v>
      </c>
      <c r="I8" s="257">
        <v>1816459</v>
      </c>
      <c r="J8" s="257">
        <v>1856190</v>
      </c>
      <c r="K8" s="317">
        <v>1754825</v>
      </c>
      <c r="L8" s="317">
        <v>1602485</v>
      </c>
      <c r="M8" s="317">
        <v>2100752</v>
      </c>
      <c r="N8" s="1044">
        <v>2479840</v>
      </c>
      <c r="O8" s="694"/>
      <c r="P8" s="695" t="s">
        <v>137</v>
      </c>
      <c r="Q8" s="1268">
        <v>1273322</v>
      </c>
      <c r="R8" s="1251">
        <v>1187268</v>
      </c>
    </row>
    <row r="9" spans="1:18" s="678" customFormat="1" ht="21.75" customHeight="1">
      <c r="B9" s="941" t="s">
        <v>138</v>
      </c>
      <c r="C9" s="257">
        <v>-1789582</v>
      </c>
      <c r="D9" s="257">
        <v>-1560504</v>
      </c>
      <c r="E9" s="257">
        <v>-1604882</v>
      </c>
      <c r="F9" s="257">
        <v>-1612013</v>
      </c>
      <c r="G9" s="257">
        <v>-1477333</v>
      </c>
      <c r="H9" s="257">
        <v>-1354664</v>
      </c>
      <c r="I9" s="257">
        <v>-1584078</v>
      </c>
      <c r="J9" s="257">
        <v>-1615233</v>
      </c>
      <c r="K9" s="317">
        <v>-1534330</v>
      </c>
      <c r="L9" s="317">
        <v>-1414365</v>
      </c>
      <c r="M9" s="317">
        <v>-1829433</v>
      </c>
      <c r="N9" s="1044">
        <v>-2142272</v>
      </c>
      <c r="O9" s="671"/>
      <c r="P9" s="695" t="s">
        <v>138</v>
      </c>
      <c r="Q9" s="1268">
        <v>-1091078</v>
      </c>
      <c r="R9" s="1251">
        <v>-1029872</v>
      </c>
    </row>
    <row r="10" spans="1:18" s="678" customFormat="1" ht="21.75" customHeight="1">
      <c r="B10" s="941" t="s">
        <v>139</v>
      </c>
      <c r="C10" s="257">
        <v>217066</v>
      </c>
      <c r="D10" s="257">
        <v>187245</v>
      </c>
      <c r="E10" s="257">
        <v>198221</v>
      </c>
      <c r="F10" s="257">
        <v>197688</v>
      </c>
      <c r="G10" s="257">
        <v>180739</v>
      </c>
      <c r="H10" s="257">
        <v>200685</v>
      </c>
      <c r="I10" s="257">
        <v>232380</v>
      </c>
      <c r="J10" s="257">
        <v>240956</v>
      </c>
      <c r="K10" s="317">
        <v>220494</v>
      </c>
      <c r="L10" s="317">
        <v>188120</v>
      </c>
      <c r="M10" s="317">
        <v>271319</v>
      </c>
      <c r="N10" s="1044">
        <v>337567</v>
      </c>
      <c r="O10" s="694"/>
      <c r="P10" s="695" t="s">
        <v>139</v>
      </c>
      <c r="Q10" s="1268">
        <v>182243</v>
      </c>
      <c r="R10" s="1251">
        <v>157395</v>
      </c>
    </row>
    <row r="11" spans="1:18" s="694" customFormat="1" ht="21.75" customHeight="1">
      <c r="B11" s="942" t="s">
        <v>140</v>
      </c>
      <c r="C11" s="258">
        <v>-153663</v>
      </c>
      <c r="D11" s="258">
        <v>-151091</v>
      </c>
      <c r="E11" s="258">
        <v>-151628</v>
      </c>
      <c r="F11" s="258">
        <v>-149739</v>
      </c>
      <c r="G11" s="258">
        <v>-154416</v>
      </c>
      <c r="H11" s="258">
        <v>-153038</v>
      </c>
      <c r="I11" s="258">
        <v>-162662</v>
      </c>
      <c r="J11" s="258">
        <v>-173433</v>
      </c>
      <c r="K11" s="320">
        <v>-173243</v>
      </c>
      <c r="L11" s="320">
        <v>-161080</v>
      </c>
      <c r="M11" s="320">
        <v>-180314</v>
      </c>
      <c r="N11" s="1045">
        <v>-222771</v>
      </c>
      <c r="P11" s="700" t="s">
        <v>140</v>
      </c>
      <c r="Q11" s="1269">
        <v>-105565</v>
      </c>
      <c r="R11" s="1252">
        <v>-115222</v>
      </c>
    </row>
    <row r="12" spans="1:18" s="694" customFormat="1" ht="21.75" customHeight="1">
      <c r="B12" s="707" t="s">
        <v>486</v>
      </c>
      <c r="C12" s="193">
        <v>-5930</v>
      </c>
      <c r="D12" s="193">
        <v>-10660</v>
      </c>
      <c r="E12" s="193">
        <v>-22898</v>
      </c>
      <c r="F12" s="193">
        <v>-14398</v>
      </c>
      <c r="G12" s="193">
        <v>2919</v>
      </c>
      <c r="H12" s="193">
        <v>3971</v>
      </c>
      <c r="I12" s="193">
        <v>-9878</v>
      </c>
      <c r="J12" s="193">
        <v>2476</v>
      </c>
      <c r="K12" s="1036">
        <v>7530</v>
      </c>
      <c r="L12" s="1036">
        <v>-1137</v>
      </c>
      <c r="M12" s="1036">
        <v>-13784</v>
      </c>
      <c r="N12" s="1037">
        <v>12770</v>
      </c>
      <c r="P12" s="707" t="s">
        <v>486</v>
      </c>
      <c r="Q12" s="1270">
        <v>3818</v>
      </c>
      <c r="R12" s="1253">
        <v>6954</v>
      </c>
    </row>
    <row r="13" spans="1:18" s="694" customFormat="1" ht="21.75" customHeight="1">
      <c r="B13" s="943" t="s">
        <v>141</v>
      </c>
      <c r="C13" s="192">
        <v>1839</v>
      </c>
      <c r="D13" s="192">
        <v>2209</v>
      </c>
      <c r="E13" s="192">
        <v>6132</v>
      </c>
      <c r="F13" s="192">
        <v>1058</v>
      </c>
      <c r="G13" s="192">
        <v>1498</v>
      </c>
      <c r="H13" s="192">
        <v>4797</v>
      </c>
      <c r="I13" s="192">
        <v>-324</v>
      </c>
      <c r="J13" s="192">
        <v>1764</v>
      </c>
      <c r="K13" s="108">
        <v>10274</v>
      </c>
      <c r="L13" s="108">
        <v>2860</v>
      </c>
      <c r="M13" s="108">
        <v>6702</v>
      </c>
      <c r="N13" s="109">
        <v>2197</v>
      </c>
      <c r="P13" s="715" t="s">
        <v>141</v>
      </c>
      <c r="Q13" s="1271">
        <v>285</v>
      </c>
      <c r="R13" s="1254">
        <v>1155</v>
      </c>
    </row>
    <row r="14" spans="1:18" s="694" customFormat="1" ht="21.75" customHeight="1">
      <c r="B14" s="943" t="s">
        <v>142</v>
      </c>
      <c r="C14" s="192">
        <v>-3190</v>
      </c>
      <c r="D14" s="192">
        <v>-11549</v>
      </c>
      <c r="E14" s="192">
        <v>-19461</v>
      </c>
      <c r="F14" s="192">
        <v>-17446</v>
      </c>
      <c r="G14" s="192">
        <v>-24051</v>
      </c>
      <c r="H14" s="192">
        <v>-4618</v>
      </c>
      <c r="I14" s="192">
        <v>-4402</v>
      </c>
      <c r="J14" s="192">
        <v>-509</v>
      </c>
      <c r="K14" s="108">
        <v>-2833</v>
      </c>
      <c r="L14" s="108">
        <v>-5470</v>
      </c>
      <c r="M14" s="108">
        <v>-2637</v>
      </c>
      <c r="N14" s="109">
        <v>-14338</v>
      </c>
      <c r="P14" s="715" t="s">
        <v>142</v>
      </c>
      <c r="Q14" s="1272">
        <v>-234</v>
      </c>
      <c r="R14" s="1255">
        <v>-366</v>
      </c>
    </row>
    <row r="15" spans="1:18" s="694" customFormat="1" ht="21.75" customHeight="1">
      <c r="B15" s="944" t="s">
        <v>595</v>
      </c>
      <c r="C15" s="192">
        <v>957</v>
      </c>
      <c r="D15" s="192">
        <v>2138</v>
      </c>
      <c r="E15" s="192">
        <v>1666</v>
      </c>
      <c r="F15" s="192">
        <v>1758</v>
      </c>
      <c r="G15" s="192">
        <v>12909</v>
      </c>
      <c r="H15" s="192">
        <v>10358</v>
      </c>
      <c r="I15" s="192">
        <v>7517</v>
      </c>
      <c r="J15" s="192">
        <v>8039</v>
      </c>
      <c r="K15" s="108">
        <v>3415</v>
      </c>
      <c r="L15" s="108">
        <v>3923</v>
      </c>
      <c r="M15" s="108">
        <v>6060</v>
      </c>
      <c r="N15" s="109">
        <v>30776</v>
      </c>
      <c r="P15" s="721" t="s">
        <v>662</v>
      </c>
      <c r="Q15" s="1271">
        <v>4810</v>
      </c>
      <c r="R15" s="1254">
        <v>4371</v>
      </c>
    </row>
    <row r="16" spans="1:18" s="694" customFormat="1" ht="21.75" customHeight="1">
      <c r="B16" s="943" t="s">
        <v>143</v>
      </c>
      <c r="C16" s="192">
        <v>-1728</v>
      </c>
      <c r="D16" s="192">
        <v>-3525</v>
      </c>
      <c r="E16" s="192">
        <v>-2684</v>
      </c>
      <c r="F16" s="192">
        <v>-2080</v>
      </c>
      <c r="G16" s="192">
        <v>-1349</v>
      </c>
      <c r="H16" s="192">
        <v>-8174</v>
      </c>
      <c r="I16" s="192">
        <v>-11847</v>
      </c>
      <c r="J16" s="192">
        <v>-3099</v>
      </c>
      <c r="K16" s="108">
        <v>-545</v>
      </c>
      <c r="L16" s="108">
        <v>-2128</v>
      </c>
      <c r="M16" s="108">
        <v>-18215</v>
      </c>
      <c r="N16" s="109">
        <v>-8604</v>
      </c>
      <c r="P16" s="715" t="s">
        <v>143</v>
      </c>
      <c r="Q16" s="1271">
        <v>-729</v>
      </c>
      <c r="R16" s="1254">
        <v>-2746</v>
      </c>
    </row>
    <row r="17" spans="2:18" s="694" customFormat="1" ht="21.75" customHeight="1">
      <c r="B17" s="943" t="s">
        <v>144</v>
      </c>
      <c r="C17" s="192">
        <v>11705</v>
      </c>
      <c r="D17" s="192">
        <v>10702</v>
      </c>
      <c r="E17" s="192">
        <v>10429</v>
      </c>
      <c r="F17" s="192">
        <v>17193</v>
      </c>
      <c r="G17" s="192">
        <v>20646</v>
      </c>
      <c r="H17" s="192">
        <v>9566</v>
      </c>
      <c r="I17" s="192">
        <v>6763</v>
      </c>
      <c r="J17" s="192">
        <v>5113</v>
      </c>
      <c r="K17" s="108">
        <v>5800</v>
      </c>
      <c r="L17" s="108">
        <v>8005</v>
      </c>
      <c r="M17" s="108">
        <v>7357</v>
      </c>
      <c r="N17" s="109">
        <v>11040</v>
      </c>
      <c r="P17" s="715" t="s">
        <v>144</v>
      </c>
      <c r="Q17" s="1271">
        <v>4664</v>
      </c>
      <c r="R17" s="1254">
        <v>9441</v>
      </c>
    </row>
    <row r="18" spans="2:18" s="694" customFormat="1" ht="21.75" customHeight="1">
      <c r="B18" s="945" t="s">
        <v>145</v>
      </c>
      <c r="C18" s="260">
        <v>-15513</v>
      </c>
      <c r="D18" s="260">
        <v>-10636</v>
      </c>
      <c r="E18" s="260">
        <v>-18980</v>
      </c>
      <c r="F18" s="260">
        <v>-14882</v>
      </c>
      <c r="G18" s="260">
        <v>-6733</v>
      </c>
      <c r="H18" s="260">
        <v>-7958</v>
      </c>
      <c r="I18" s="260">
        <v>-7584</v>
      </c>
      <c r="J18" s="260">
        <v>-8832</v>
      </c>
      <c r="K18" s="333">
        <v>-8580</v>
      </c>
      <c r="L18" s="333">
        <v>-8327</v>
      </c>
      <c r="M18" s="333">
        <v>-13052</v>
      </c>
      <c r="N18" s="1046">
        <v>-8301</v>
      </c>
      <c r="P18" s="722" t="s">
        <v>145</v>
      </c>
      <c r="Q18" s="1273">
        <v>-4978</v>
      </c>
      <c r="R18" s="1256">
        <v>-4900</v>
      </c>
    </row>
    <row r="19" spans="2:18" s="678" customFormat="1" ht="21.75" customHeight="1">
      <c r="B19" s="946" t="s">
        <v>456</v>
      </c>
      <c r="C19" s="257">
        <v>57472</v>
      </c>
      <c r="D19" s="257">
        <v>25493</v>
      </c>
      <c r="E19" s="257">
        <v>23694</v>
      </c>
      <c r="F19" s="257">
        <v>33550</v>
      </c>
      <c r="G19" s="257">
        <v>29242</v>
      </c>
      <c r="H19" s="257">
        <v>51618</v>
      </c>
      <c r="I19" s="257">
        <v>59838</v>
      </c>
      <c r="J19" s="257" t="s">
        <v>1</v>
      </c>
      <c r="K19" s="317" t="s">
        <v>1</v>
      </c>
      <c r="L19" s="1067" t="s">
        <v>1</v>
      </c>
      <c r="M19" s="1067" t="s">
        <v>329</v>
      </c>
      <c r="N19" s="1047" t="s">
        <v>329</v>
      </c>
      <c r="O19" s="694"/>
      <c r="P19" s="729" t="s">
        <v>456</v>
      </c>
      <c r="Q19" s="1274"/>
      <c r="R19" s="1257"/>
    </row>
    <row r="20" spans="2:18" s="694" customFormat="1" ht="21.75" customHeight="1">
      <c r="B20" s="947" t="s">
        <v>146</v>
      </c>
      <c r="C20" s="259">
        <v>8875</v>
      </c>
      <c r="D20" s="259">
        <v>8022</v>
      </c>
      <c r="E20" s="259">
        <v>9213</v>
      </c>
      <c r="F20" s="259">
        <v>9395</v>
      </c>
      <c r="G20" s="259">
        <v>8242</v>
      </c>
      <c r="H20" s="259">
        <v>8068</v>
      </c>
      <c r="I20" s="259">
        <v>10321</v>
      </c>
      <c r="J20" s="259">
        <v>12395</v>
      </c>
      <c r="K20" s="323">
        <v>10794</v>
      </c>
      <c r="L20" s="323">
        <v>8506</v>
      </c>
      <c r="M20" s="323">
        <v>13317</v>
      </c>
      <c r="N20" s="1048">
        <v>19534</v>
      </c>
      <c r="P20" s="730" t="s">
        <v>146</v>
      </c>
      <c r="Q20" s="1275">
        <v>9125</v>
      </c>
      <c r="R20" s="1258">
        <v>8557</v>
      </c>
    </row>
    <row r="21" spans="2:18" s="694" customFormat="1" ht="21.75" customHeight="1">
      <c r="B21" s="943" t="s">
        <v>147</v>
      </c>
      <c r="C21" s="229">
        <v>5552</v>
      </c>
      <c r="D21" s="229">
        <v>4984</v>
      </c>
      <c r="E21" s="229">
        <v>5359</v>
      </c>
      <c r="F21" s="229">
        <v>4860</v>
      </c>
      <c r="G21" s="229">
        <v>3893</v>
      </c>
      <c r="H21" s="229">
        <v>3903</v>
      </c>
      <c r="I21" s="229">
        <v>5682</v>
      </c>
      <c r="J21" s="229">
        <v>7084</v>
      </c>
      <c r="K21" s="106">
        <v>6565</v>
      </c>
      <c r="L21" s="106">
        <v>5418</v>
      </c>
      <c r="M21" s="106">
        <v>7425</v>
      </c>
      <c r="N21" s="1049">
        <v>12802</v>
      </c>
      <c r="P21" s="715" t="s">
        <v>147</v>
      </c>
      <c r="Q21" s="1271">
        <v>5902</v>
      </c>
      <c r="R21" s="1254">
        <v>6285</v>
      </c>
    </row>
    <row r="22" spans="2:18" s="694" customFormat="1" ht="21.75" customHeight="1">
      <c r="B22" s="948" t="s">
        <v>148</v>
      </c>
      <c r="C22" s="229">
        <v>3283</v>
      </c>
      <c r="D22" s="229">
        <v>2761</v>
      </c>
      <c r="E22" s="229">
        <v>3810</v>
      </c>
      <c r="F22" s="229">
        <v>4456</v>
      </c>
      <c r="G22" s="229">
        <v>4349</v>
      </c>
      <c r="H22" s="229">
        <v>4165</v>
      </c>
      <c r="I22" s="229">
        <v>4639</v>
      </c>
      <c r="J22" s="229">
        <v>5167</v>
      </c>
      <c r="K22" s="106">
        <v>4228</v>
      </c>
      <c r="L22" s="106">
        <v>3034</v>
      </c>
      <c r="M22" s="106">
        <v>5063</v>
      </c>
      <c r="N22" s="1049">
        <v>6732</v>
      </c>
      <c r="O22" s="671"/>
      <c r="P22" s="735" t="s">
        <v>148</v>
      </c>
      <c r="Q22" s="1271">
        <v>2272</v>
      </c>
      <c r="R22" s="1254">
        <v>1925</v>
      </c>
    </row>
    <row r="23" spans="2:18" s="694" customFormat="1" ht="21.75" customHeight="1">
      <c r="B23" s="948" t="s">
        <v>149</v>
      </c>
      <c r="C23" s="192">
        <v>39</v>
      </c>
      <c r="D23" s="192">
        <v>276</v>
      </c>
      <c r="E23" s="192">
        <v>43</v>
      </c>
      <c r="F23" s="192">
        <v>78</v>
      </c>
      <c r="G23" s="192" t="s">
        <v>1</v>
      </c>
      <c r="H23" s="192" t="s">
        <v>329</v>
      </c>
      <c r="I23" s="192" t="s">
        <v>329</v>
      </c>
      <c r="J23" s="192">
        <v>143</v>
      </c>
      <c r="K23" s="108" t="s">
        <v>329</v>
      </c>
      <c r="L23" s="108">
        <v>53</v>
      </c>
      <c r="M23" s="108">
        <v>828</v>
      </c>
      <c r="N23" s="109" t="s">
        <v>712</v>
      </c>
      <c r="O23" s="671"/>
      <c r="P23" s="735" t="s">
        <v>149</v>
      </c>
      <c r="Q23" s="1271">
        <v>949</v>
      </c>
      <c r="R23" s="1254">
        <v>345</v>
      </c>
    </row>
    <row r="24" spans="2:18" s="694" customFormat="1" ht="21.75" customHeight="1">
      <c r="B24" s="947" t="s">
        <v>150</v>
      </c>
      <c r="C24" s="259">
        <v>-24186</v>
      </c>
      <c r="D24" s="259">
        <v>-21247</v>
      </c>
      <c r="E24" s="259">
        <v>-19855</v>
      </c>
      <c r="F24" s="259">
        <v>-18975</v>
      </c>
      <c r="G24" s="259">
        <v>-16379</v>
      </c>
      <c r="H24" s="259">
        <v>-14405</v>
      </c>
      <c r="I24" s="259">
        <v>-14874</v>
      </c>
      <c r="J24" s="259">
        <v>-15290</v>
      </c>
      <c r="K24" s="323">
        <v>-14956</v>
      </c>
      <c r="L24" s="323">
        <v>-11774</v>
      </c>
      <c r="M24" s="323">
        <v>-11210</v>
      </c>
      <c r="N24" s="1048">
        <v>-19345</v>
      </c>
      <c r="O24" s="671"/>
      <c r="P24" s="730" t="s">
        <v>150</v>
      </c>
      <c r="Q24" s="1276">
        <v>-7938</v>
      </c>
      <c r="R24" s="1259">
        <v>-11445</v>
      </c>
    </row>
    <row r="25" spans="2:18" s="694" customFormat="1" ht="21.75" customHeight="1">
      <c r="B25" s="948" t="s">
        <v>151</v>
      </c>
      <c r="C25" s="192">
        <v>-23848</v>
      </c>
      <c r="D25" s="192">
        <v>-21247</v>
      </c>
      <c r="E25" s="192">
        <v>-19855</v>
      </c>
      <c r="F25" s="192">
        <v>-18975</v>
      </c>
      <c r="G25" s="192">
        <v>-16316</v>
      </c>
      <c r="H25" s="192">
        <v>-14382</v>
      </c>
      <c r="I25" s="192">
        <v>-14746</v>
      </c>
      <c r="J25" s="192">
        <v>-15290</v>
      </c>
      <c r="K25" s="108">
        <v>-14908</v>
      </c>
      <c r="L25" s="331">
        <v>-11774</v>
      </c>
      <c r="M25" s="331">
        <v>-11210</v>
      </c>
      <c r="N25" s="1050">
        <v>-18537</v>
      </c>
      <c r="O25" s="671"/>
      <c r="P25" s="735" t="s">
        <v>151</v>
      </c>
      <c r="Q25" s="1271">
        <v>-7938</v>
      </c>
      <c r="R25" s="1254">
        <v>-11445</v>
      </c>
    </row>
    <row r="26" spans="2:18" s="694" customFormat="1" ht="21.75" customHeight="1">
      <c r="B26" s="949" t="s">
        <v>152</v>
      </c>
      <c r="C26" s="260">
        <v>-338</v>
      </c>
      <c r="D26" s="260" t="s">
        <v>1</v>
      </c>
      <c r="E26" s="260" t="s">
        <v>1</v>
      </c>
      <c r="F26" s="260" t="s">
        <v>1</v>
      </c>
      <c r="G26" s="260">
        <v>-63</v>
      </c>
      <c r="H26" s="260">
        <v>-22</v>
      </c>
      <c r="I26" s="260">
        <v>-128</v>
      </c>
      <c r="J26" s="260" t="s">
        <v>1</v>
      </c>
      <c r="K26" s="333">
        <v>-47</v>
      </c>
      <c r="L26" s="1068" t="s">
        <v>663</v>
      </c>
      <c r="M26" s="1068" t="s">
        <v>329</v>
      </c>
      <c r="N26" s="1122">
        <v>-808</v>
      </c>
      <c r="O26" s="743"/>
      <c r="P26" s="744" t="s">
        <v>152</v>
      </c>
      <c r="Q26" s="1277" t="s">
        <v>329</v>
      </c>
      <c r="R26" s="1260" t="s">
        <v>732</v>
      </c>
    </row>
    <row r="27" spans="2:18" s="678" customFormat="1" ht="21.75" customHeight="1">
      <c r="B27" s="946" t="s">
        <v>457</v>
      </c>
      <c r="C27" s="257">
        <v>16296</v>
      </c>
      <c r="D27" s="257">
        <v>15784</v>
      </c>
      <c r="E27" s="257">
        <v>30979</v>
      </c>
      <c r="F27" s="257">
        <v>28613</v>
      </c>
      <c r="G27" s="257">
        <v>23163</v>
      </c>
      <c r="H27" s="257">
        <v>12673</v>
      </c>
      <c r="I27" s="257">
        <v>25057</v>
      </c>
      <c r="J27" s="257">
        <v>27779</v>
      </c>
      <c r="K27" s="317">
        <v>24908</v>
      </c>
      <c r="L27" s="317">
        <v>14786</v>
      </c>
      <c r="M27" s="317">
        <v>37968</v>
      </c>
      <c r="N27" s="1044">
        <v>27282</v>
      </c>
      <c r="O27" s="743"/>
      <c r="P27" s="729" t="s">
        <v>457</v>
      </c>
      <c r="Q27" s="1268">
        <v>24864</v>
      </c>
      <c r="R27" s="1251">
        <v>18269</v>
      </c>
    </row>
    <row r="28" spans="2:18" s="678" customFormat="1" ht="21.75" customHeight="1">
      <c r="B28" s="946" t="s">
        <v>664</v>
      </c>
      <c r="C28" s="257">
        <v>58457</v>
      </c>
      <c r="D28" s="257">
        <v>28052</v>
      </c>
      <c r="E28" s="257">
        <v>44033</v>
      </c>
      <c r="F28" s="257">
        <v>52584</v>
      </c>
      <c r="G28" s="257">
        <v>44269</v>
      </c>
      <c r="H28" s="257">
        <v>57955</v>
      </c>
      <c r="I28" s="257">
        <v>80343</v>
      </c>
      <c r="J28" s="257">
        <v>94882</v>
      </c>
      <c r="K28" s="317">
        <v>75528</v>
      </c>
      <c r="L28" s="317">
        <v>37420</v>
      </c>
      <c r="M28" s="317">
        <v>117295</v>
      </c>
      <c r="N28" s="1044">
        <v>155036</v>
      </c>
      <c r="O28" s="694"/>
      <c r="P28" s="729" t="s">
        <v>665</v>
      </c>
      <c r="Q28" s="1268">
        <v>106547</v>
      </c>
      <c r="R28" s="1251">
        <v>64509</v>
      </c>
    </row>
    <row r="29" spans="2:18" s="678" customFormat="1" ht="21.75" customHeight="1">
      <c r="B29" s="947" t="s">
        <v>153</v>
      </c>
      <c r="C29" s="259">
        <v>-56735</v>
      </c>
      <c r="D29" s="259">
        <v>-11058</v>
      </c>
      <c r="E29" s="259">
        <v>-11949</v>
      </c>
      <c r="F29" s="259">
        <v>-14933</v>
      </c>
      <c r="G29" s="259">
        <v>-7782</v>
      </c>
      <c r="H29" s="259">
        <v>-13879</v>
      </c>
      <c r="I29" s="259">
        <v>-18648</v>
      </c>
      <c r="J29" s="259">
        <v>-19662</v>
      </c>
      <c r="K29" s="323">
        <v>-10954</v>
      </c>
      <c r="L29" s="323">
        <v>-8002</v>
      </c>
      <c r="M29" s="323">
        <v>-31824</v>
      </c>
      <c r="N29" s="1048">
        <v>-39211</v>
      </c>
      <c r="O29" s="671"/>
      <c r="P29" s="730" t="s">
        <v>153</v>
      </c>
      <c r="Q29" s="1275">
        <v>-24936</v>
      </c>
      <c r="R29" s="1258">
        <v>-15068</v>
      </c>
    </row>
    <row r="30" spans="2:18" s="694" customFormat="1" ht="21.75" customHeight="1">
      <c r="B30" s="950" t="s">
        <v>154</v>
      </c>
      <c r="C30" s="257">
        <v>1722</v>
      </c>
      <c r="D30" s="257">
        <v>16993</v>
      </c>
      <c r="E30" s="257">
        <v>32083</v>
      </c>
      <c r="F30" s="257">
        <v>37650</v>
      </c>
      <c r="G30" s="257">
        <v>36486</v>
      </c>
      <c r="H30" s="257">
        <v>44075</v>
      </c>
      <c r="I30" s="257">
        <v>61694</v>
      </c>
      <c r="J30" s="257">
        <v>75219</v>
      </c>
      <c r="K30" s="317">
        <v>64573</v>
      </c>
      <c r="L30" s="317">
        <v>29417</v>
      </c>
      <c r="M30" s="317">
        <v>85471</v>
      </c>
      <c r="N30" s="1044">
        <v>115824</v>
      </c>
      <c r="P30" s="746" t="s">
        <v>170</v>
      </c>
      <c r="Q30" s="1268">
        <v>81611</v>
      </c>
      <c r="R30" s="1251">
        <v>49440</v>
      </c>
    </row>
    <row r="31" spans="2:18" s="694" customFormat="1" ht="21.75" customHeight="1">
      <c r="B31" s="951" t="s">
        <v>155</v>
      </c>
      <c r="C31" s="261"/>
      <c r="D31" s="261"/>
      <c r="E31" s="261"/>
      <c r="F31" s="261"/>
      <c r="G31" s="261"/>
      <c r="H31" s="261"/>
      <c r="I31" s="261"/>
      <c r="J31" s="261"/>
      <c r="K31" s="341"/>
      <c r="L31" s="341"/>
      <c r="M31" s="341"/>
      <c r="N31" s="227"/>
      <c r="P31" s="747" t="s">
        <v>171</v>
      </c>
      <c r="Q31" s="1278"/>
      <c r="R31" s="1253"/>
    </row>
    <row r="32" spans="2:18" s="694" customFormat="1" ht="21.75" customHeight="1">
      <c r="B32" s="952" t="s">
        <v>156</v>
      </c>
      <c r="C32" s="1051">
        <v>-1040</v>
      </c>
      <c r="D32" s="1051">
        <v>13448</v>
      </c>
      <c r="E32" s="1051">
        <v>27250</v>
      </c>
      <c r="F32" s="1051">
        <v>33075</v>
      </c>
      <c r="G32" s="1051">
        <v>36526</v>
      </c>
      <c r="H32" s="1051">
        <v>40760</v>
      </c>
      <c r="I32" s="1051">
        <v>56842</v>
      </c>
      <c r="J32" s="1051">
        <v>70419</v>
      </c>
      <c r="K32" s="1052">
        <v>60821</v>
      </c>
      <c r="L32" s="1052">
        <v>27001</v>
      </c>
      <c r="M32" s="1052">
        <v>82332</v>
      </c>
      <c r="N32" s="1053">
        <v>111247</v>
      </c>
      <c r="O32" s="678"/>
      <c r="P32" s="753" t="s">
        <v>156</v>
      </c>
      <c r="Q32" s="1279">
        <v>78876</v>
      </c>
      <c r="R32" s="1261">
        <v>47934</v>
      </c>
    </row>
    <row r="33" spans="1:18" s="678" customFormat="1" ht="21.75" customHeight="1" thickBot="1">
      <c r="B33" s="759" t="s">
        <v>157</v>
      </c>
      <c r="C33" s="264">
        <v>2762</v>
      </c>
      <c r="D33" s="264">
        <v>3544</v>
      </c>
      <c r="E33" s="264">
        <v>4833</v>
      </c>
      <c r="F33" s="264">
        <v>4575</v>
      </c>
      <c r="G33" s="264">
        <v>-39</v>
      </c>
      <c r="H33" s="264">
        <v>3314</v>
      </c>
      <c r="I33" s="264">
        <v>4852</v>
      </c>
      <c r="J33" s="264">
        <v>4799</v>
      </c>
      <c r="K33" s="366">
        <v>3752</v>
      </c>
      <c r="L33" s="366">
        <v>2416</v>
      </c>
      <c r="M33" s="366">
        <v>3138</v>
      </c>
      <c r="N33" s="1054">
        <v>4577</v>
      </c>
      <c r="O33" s="694"/>
      <c r="P33" s="759" t="s">
        <v>157</v>
      </c>
      <c r="Q33" s="1280">
        <v>2734</v>
      </c>
      <c r="R33" s="1262">
        <v>1506</v>
      </c>
    </row>
    <row r="34" spans="1:18" s="694" customFormat="1" ht="20.5" thickTop="1">
      <c r="B34" s="953" t="s">
        <v>596</v>
      </c>
      <c r="C34" s="257">
        <v>4321734</v>
      </c>
      <c r="D34" s="257">
        <v>3934456</v>
      </c>
      <c r="E34" s="257">
        <v>4046577</v>
      </c>
      <c r="F34" s="257">
        <v>4105295</v>
      </c>
      <c r="G34" s="257">
        <v>4006649</v>
      </c>
      <c r="H34" s="257">
        <v>3745549</v>
      </c>
      <c r="I34" s="257">
        <v>4209077</v>
      </c>
      <c r="J34" s="257" t="s">
        <v>1</v>
      </c>
      <c r="K34" s="317" t="s">
        <v>1</v>
      </c>
      <c r="L34" s="317" t="s">
        <v>1</v>
      </c>
      <c r="M34" s="317" t="s">
        <v>329</v>
      </c>
      <c r="N34" s="1044" t="s">
        <v>329</v>
      </c>
      <c r="O34" s="657"/>
      <c r="P34" s="764" t="s">
        <v>596</v>
      </c>
      <c r="Q34" s="1281" t="s">
        <v>1</v>
      </c>
      <c r="R34" s="1263" t="s">
        <v>1</v>
      </c>
    </row>
    <row r="35" spans="1:18" s="694" customFormat="1" ht="11.25" customHeight="1">
      <c r="B35" s="954"/>
      <c r="C35" s="262"/>
      <c r="D35" s="262"/>
      <c r="E35" s="262"/>
      <c r="F35" s="262"/>
      <c r="G35" s="262"/>
      <c r="H35" s="262"/>
      <c r="I35" s="262"/>
      <c r="J35" s="262"/>
      <c r="K35" s="353"/>
      <c r="L35" s="353"/>
      <c r="M35" s="353"/>
      <c r="N35" s="1055"/>
      <c r="O35" s="657"/>
      <c r="P35" s="1056"/>
      <c r="Q35" s="1282"/>
      <c r="R35" s="1264"/>
    </row>
    <row r="36" spans="1:18" s="694" customFormat="1" ht="17.5">
      <c r="B36" s="954"/>
      <c r="C36" s="1057"/>
      <c r="D36" s="1057"/>
      <c r="E36" s="1057"/>
      <c r="F36" s="1057"/>
      <c r="G36" s="1057"/>
      <c r="H36" s="1057"/>
      <c r="I36" s="1057"/>
      <c r="J36" s="1057"/>
      <c r="K36" s="354"/>
      <c r="L36" s="354"/>
      <c r="M36" s="354"/>
      <c r="N36" s="1058" t="s">
        <v>676</v>
      </c>
      <c r="O36" s="657"/>
      <c r="P36" s="1056"/>
      <c r="Q36" s="354"/>
      <c r="R36" s="1058" t="s">
        <v>71</v>
      </c>
    </row>
    <row r="37" spans="1:18" s="678" customFormat="1" ht="21.75" customHeight="1">
      <c r="B37" s="953" t="s">
        <v>666</v>
      </c>
      <c r="C37" s="257">
        <v>658</v>
      </c>
      <c r="D37" s="257">
        <v>385</v>
      </c>
      <c r="E37" s="257">
        <v>680</v>
      </c>
      <c r="F37" s="257">
        <v>663</v>
      </c>
      <c r="G37" s="257">
        <v>416</v>
      </c>
      <c r="H37" s="627">
        <v>542</v>
      </c>
      <c r="I37" s="627">
        <v>908</v>
      </c>
      <c r="J37" s="627">
        <v>932</v>
      </c>
      <c r="K37" s="1059">
        <v>684</v>
      </c>
      <c r="L37" s="317">
        <v>384</v>
      </c>
      <c r="M37" s="317">
        <v>1313</v>
      </c>
      <c r="N37" s="1121">
        <v>1451</v>
      </c>
      <c r="O37" s="654"/>
      <c r="P37" s="764" t="s">
        <v>666</v>
      </c>
      <c r="Q37" s="1283">
        <v>1023</v>
      </c>
      <c r="R37" s="1265">
        <v>573</v>
      </c>
    </row>
    <row r="38" spans="1:18" s="694" customFormat="1" ht="20.25" customHeight="1">
      <c r="B38" s="1033"/>
      <c r="C38" s="37"/>
      <c r="D38" s="37"/>
      <c r="E38" s="37"/>
      <c r="F38" s="37"/>
      <c r="G38" s="37"/>
      <c r="H38" s="37"/>
      <c r="I38" s="657"/>
      <c r="J38" s="657"/>
      <c r="K38" s="657"/>
      <c r="L38" s="657"/>
      <c r="M38" s="657"/>
      <c r="N38" s="657"/>
      <c r="O38" s="657"/>
      <c r="P38" s="771"/>
      <c r="Q38" s="771"/>
      <c r="R38" s="1221"/>
    </row>
    <row r="39" spans="1:18" ht="20.25" customHeight="1">
      <c r="A39" s="1337" t="s">
        <v>667</v>
      </c>
      <c r="B39" s="1338"/>
      <c r="C39" s="1338"/>
      <c r="D39" s="1338"/>
      <c r="E39" s="1032"/>
      <c r="R39" s="3"/>
    </row>
    <row r="40" spans="1:18" ht="20.25" customHeight="1">
      <c r="A40" s="1339" t="s">
        <v>668</v>
      </c>
      <c r="B40" s="1340"/>
      <c r="C40" s="1340"/>
      <c r="D40" s="1340"/>
      <c r="E40" s="1340"/>
      <c r="F40" s="1340"/>
      <c r="G40" s="1340"/>
      <c r="R40" s="3"/>
    </row>
    <row r="41" spans="1:18" ht="40.25" customHeight="1">
      <c r="A41" s="1341" t="s">
        <v>669</v>
      </c>
      <c r="B41" s="1342"/>
      <c r="C41" s="1342"/>
      <c r="D41" s="1342"/>
      <c r="E41" s="1342"/>
      <c r="F41" s="1342"/>
      <c r="G41" s="1342"/>
      <c r="H41" s="39"/>
      <c r="R41" s="3"/>
    </row>
    <row r="42" spans="1:18" ht="15" customHeight="1">
      <c r="A42" s="1334" t="s">
        <v>670</v>
      </c>
      <c r="B42" s="1335"/>
      <c r="C42" s="1335"/>
      <c r="D42" s="1335"/>
      <c r="E42" s="1335"/>
      <c r="F42" s="1335"/>
      <c r="G42" s="1335"/>
      <c r="H42" s="955"/>
      <c r="R42" s="3"/>
    </row>
    <row r="43" spans="1:18" ht="15.75" customHeight="1">
      <c r="B43" s="956"/>
      <c r="C43" s="955"/>
      <c r="D43" s="955"/>
      <c r="F43" s="955"/>
      <c r="G43" s="955"/>
      <c r="H43" s="955"/>
      <c r="R43" s="3"/>
    </row>
    <row r="44" spans="1:18" ht="22.5" customHeight="1">
      <c r="A44" s="654" t="s">
        <v>464</v>
      </c>
      <c r="B44" s="655"/>
      <c r="D44" s="29"/>
      <c r="E44" s="29"/>
      <c r="F44" s="29"/>
      <c r="G44" s="29"/>
      <c r="I44" s="29"/>
      <c r="J44" s="957"/>
      <c r="K44" s="939"/>
      <c r="L44" s="939"/>
      <c r="M44" s="939" t="s">
        <v>563</v>
      </c>
      <c r="N44" s="939" t="s">
        <v>563</v>
      </c>
      <c r="O44" s="1345" t="s">
        <v>671</v>
      </c>
      <c r="P44" s="1345"/>
      <c r="Q44" s="1345"/>
      <c r="R44" s="1072" t="s">
        <v>660</v>
      </c>
    </row>
    <row r="45" spans="1:18" ht="5.25" customHeight="1">
      <c r="B45" s="660"/>
      <c r="R45" s="3"/>
    </row>
    <row r="46" spans="1:18" s="661" customFormat="1" ht="20.25" customHeight="1">
      <c r="B46" s="1327"/>
      <c r="C46" s="1315" t="s">
        <v>58</v>
      </c>
      <c r="D46" s="1315" t="s">
        <v>70</v>
      </c>
      <c r="E46" s="1315" t="s">
        <v>174</v>
      </c>
      <c r="F46" s="1315" t="s">
        <v>485</v>
      </c>
      <c r="G46" s="1315" t="s">
        <v>504</v>
      </c>
      <c r="H46" s="1315" t="s">
        <v>526</v>
      </c>
      <c r="I46" s="1315" t="s">
        <v>533</v>
      </c>
      <c r="J46" s="1315" t="s">
        <v>535</v>
      </c>
      <c r="K46" s="1315" t="s">
        <v>575</v>
      </c>
      <c r="L46" s="1321" t="s">
        <v>624</v>
      </c>
      <c r="M46" s="1321" t="s">
        <v>644</v>
      </c>
      <c r="N46" s="1343" t="s">
        <v>644</v>
      </c>
      <c r="O46" s="657"/>
      <c r="P46" s="1327"/>
      <c r="Q46" s="1332" t="s">
        <v>678</v>
      </c>
      <c r="R46" s="1330" t="s">
        <v>730</v>
      </c>
    </row>
    <row r="47" spans="1:18" s="661" customFormat="1" ht="20.25" customHeight="1">
      <c r="B47" s="1328"/>
      <c r="C47" s="1346"/>
      <c r="D47" s="1346"/>
      <c r="E47" s="1346"/>
      <c r="F47" s="1346"/>
      <c r="G47" s="1346"/>
      <c r="H47" s="1346"/>
      <c r="I47" s="1346"/>
      <c r="J47" s="1346"/>
      <c r="K47" s="1346"/>
      <c r="L47" s="1322"/>
      <c r="M47" s="1322"/>
      <c r="N47" s="1344"/>
      <c r="O47" s="657"/>
      <c r="P47" s="1328"/>
      <c r="Q47" s="1333"/>
      <c r="R47" s="1331"/>
    </row>
    <row r="48" spans="1:18" s="678" customFormat="1" ht="21.75" customHeight="1">
      <c r="B48" s="941" t="s">
        <v>154</v>
      </c>
      <c r="C48" s="257">
        <v>1722</v>
      </c>
      <c r="D48" s="257">
        <v>16993</v>
      </c>
      <c r="E48" s="257">
        <v>32083</v>
      </c>
      <c r="F48" s="257">
        <v>37650</v>
      </c>
      <c r="G48" s="257">
        <v>36486</v>
      </c>
      <c r="H48" s="257">
        <v>44075</v>
      </c>
      <c r="I48" s="257">
        <v>61694</v>
      </c>
      <c r="J48" s="257">
        <v>75219</v>
      </c>
      <c r="K48" s="257">
        <v>64573</v>
      </c>
      <c r="L48" s="317">
        <v>29417</v>
      </c>
      <c r="M48" s="317">
        <v>85471</v>
      </c>
      <c r="N48" s="1044">
        <v>85471</v>
      </c>
      <c r="O48" s="657"/>
      <c r="P48" s="946" t="s">
        <v>170</v>
      </c>
      <c r="Q48" s="317">
        <v>81611</v>
      </c>
      <c r="R48" s="1044">
        <v>49440</v>
      </c>
    </row>
    <row r="49" spans="2:18" s="694" customFormat="1" ht="21.75" customHeight="1">
      <c r="B49" s="947" t="s">
        <v>158</v>
      </c>
      <c r="C49" s="259"/>
      <c r="D49" s="259"/>
      <c r="E49" s="259"/>
      <c r="F49" s="259"/>
      <c r="G49" s="259"/>
      <c r="H49" s="259"/>
      <c r="I49" s="259"/>
      <c r="J49" s="259"/>
      <c r="K49" s="259"/>
      <c r="L49" s="323"/>
      <c r="M49" s="323"/>
      <c r="N49" s="1048"/>
      <c r="O49" s="657"/>
      <c r="P49" s="947" t="s">
        <v>158</v>
      </c>
      <c r="Q49" s="323"/>
      <c r="R49" s="1048"/>
    </row>
    <row r="50" spans="2:18" s="694" customFormat="1" ht="21.75" customHeight="1">
      <c r="B50" s="958" t="s">
        <v>159</v>
      </c>
      <c r="C50" s="259"/>
      <c r="D50" s="259"/>
      <c r="E50" s="259"/>
      <c r="F50" s="259"/>
      <c r="G50" s="259"/>
      <c r="H50" s="259"/>
      <c r="I50" s="259"/>
      <c r="J50" s="259"/>
      <c r="K50" s="259"/>
      <c r="L50" s="323"/>
      <c r="M50" s="323"/>
      <c r="N50" s="1048"/>
      <c r="O50" s="657"/>
      <c r="P50" s="1060" t="s">
        <v>159</v>
      </c>
      <c r="Q50" s="323"/>
      <c r="R50" s="1048"/>
    </row>
    <row r="51" spans="2:18" s="694" customFormat="1" ht="21.75" customHeight="1">
      <c r="B51" s="959" t="s">
        <v>160</v>
      </c>
      <c r="C51" s="229">
        <v>-1010</v>
      </c>
      <c r="D51" s="229">
        <v>11172</v>
      </c>
      <c r="E51" s="229">
        <v>15065</v>
      </c>
      <c r="F51" s="229">
        <v>46787</v>
      </c>
      <c r="G51" s="229">
        <v>-1232</v>
      </c>
      <c r="H51" s="229">
        <v>9977</v>
      </c>
      <c r="I51" s="229">
        <v>-575</v>
      </c>
      <c r="J51" s="229">
        <v>-10751</v>
      </c>
      <c r="K51" s="229">
        <v>-21936</v>
      </c>
      <c r="L51" s="106">
        <v>13460</v>
      </c>
      <c r="M51" s="106">
        <v>18533</v>
      </c>
      <c r="N51" s="1049">
        <v>18533</v>
      </c>
      <c r="O51" s="657"/>
      <c r="P51" s="960" t="s">
        <v>672</v>
      </c>
      <c r="Q51" s="106">
        <v>-9646</v>
      </c>
      <c r="R51" s="1049">
        <v>8464</v>
      </c>
    </row>
    <row r="52" spans="2:18" s="694" customFormat="1" ht="21.75" customHeight="1">
      <c r="B52" s="960" t="s">
        <v>502</v>
      </c>
      <c r="C52" s="229">
        <v>-872</v>
      </c>
      <c r="D52" s="229">
        <v>-398</v>
      </c>
      <c r="E52" s="229">
        <v>-425</v>
      </c>
      <c r="F52" s="229">
        <v>-925</v>
      </c>
      <c r="G52" s="229">
        <v>-725</v>
      </c>
      <c r="H52" s="229">
        <v>478</v>
      </c>
      <c r="I52" s="229">
        <v>-275</v>
      </c>
      <c r="J52" s="229">
        <v>-365</v>
      </c>
      <c r="K52" s="229">
        <v>-435</v>
      </c>
      <c r="L52" s="106">
        <v>442</v>
      </c>
      <c r="M52" s="106">
        <v>-258</v>
      </c>
      <c r="N52" s="1049">
        <v>-258</v>
      </c>
      <c r="O52" s="657"/>
      <c r="P52" s="960" t="s">
        <v>502</v>
      </c>
      <c r="Q52" s="106">
        <v>-440</v>
      </c>
      <c r="R52" s="1049">
        <v>-192</v>
      </c>
    </row>
    <row r="53" spans="2:18" s="694" customFormat="1" ht="21.75" customHeight="1">
      <c r="B53" s="960" t="s">
        <v>522</v>
      </c>
      <c r="C53" s="577" t="s">
        <v>1</v>
      </c>
      <c r="D53" s="577" t="s">
        <v>1</v>
      </c>
      <c r="E53" s="577" t="s">
        <v>1</v>
      </c>
      <c r="F53" s="577" t="s">
        <v>1</v>
      </c>
      <c r="G53" s="577">
        <v>-4868</v>
      </c>
      <c r="H53" s="577">
        <v>-3686</v>
      </c>
      <c r="I53" s="577">
        <v>4778</v>
      </c>
      <c r="J53" s="577">
        <v>4391</v>
      </c>
      <c r="K53" s="577">
        <v>-5731</v>
      </c>
      <c r="L53" s="576">
        <v>1982</v>
      </c>
      <c r="M53" s="576">
        <v>-10743</v>
      </c>
      <c r="N53" s="1284">
        <v>-10743</v>
      </c>
      <c r="O53" s="657"/>
      <c r="P53" s="960" t="s">
        <v>522</v>
      </c>
      <c r="Q53" s="576">
        <v>4805</v>
      </c>
      <c r="R53" s="1284">
        <v>1557</v>
      </c>
    </row>
    <row r="54" spans="2:18" s="694" customFormat="1" ht="21.75" customHeight="1">
      <c r="B54" s="961" t="s">
        <v>161</v>
      </c>
      <c r="C54" s="257">
        <v>-1883</v>
      </c>
      <c r="D54" s="257">
        <v>10774</v>
      </c>
      <c r="E54" s="257">
        <v>14639</v>
      </c>
      <c r="F54" s="257">
        <v>45862</v>
      </c>
      <c r="G54" s="257">
        <v>-6826</v>
      </c>
      <c r="H54" s="257">
        <v>6768</v>
      </c>
      <c r="I54" s="257">
        <v>3927</v>
      </c>
      <c r="J54" s="257">
        <v>-6725</v>
      </c>
      <c r="K54" s="257">
        <v>-28103</v>
      </c>
      <c r="L54" s="317">
        <v>15885</v>
      </c>
      <c r="M54" s="317">
        <v>7530</v>
      </c>
      <c r="N54" s="1044">
        <v>7530</v>
      </c>
      <c r="O54" s="657"/>
      <c r="P54" s="1061" t="s">
        <v>161</v>
      </c>
      <c r="Q54" s="317">
        <v>-5282</v>
      </c>
      <c r="R54" s="1044">
        <v>9828</v>
      </c>
    </row>
    <row r="55" spans="2:18" s="694" customFormat="1" ht="21.75" customHeight="1">
      <c r="B55" s="962" t="s">
        <v>162</v>
      </c>
      <c r="C55" s="259"/>
      <c r="D55" s="259"/>
      <c r="E55" s="259"/>
      <c r="F55" s="259"/>
      <c r="G55" s="259"/>
      <c r="H55" s="259"/>
      <c r="I55" s="259"/>
      <c r="J55" s="259"/>
      <c r="K55" s="259"/>
      <c r="L55" s="323"/>
      <c r="M55" s="323"/>
      <c r="N55" s="1048"/>
      <c r="O55" s="657"/>
      <c r="P55" s="1062" t="s">
        <v>162</v>
      </c>
      <c r="Q55" s="323"/>
      <c r="R55" s="1048"/>
    </row>
    <row r="56" spans="2:18" s="694" customFormat="1" ht="21.75" customHeight="1">
      <c r="B56" s="963" t="s">
        <v>163</v>
      </c>
      <c r="C56" s="210">
        <v>-12505</v>
      </c>
      <c r="D56" s="210">
        <v>34509</v>
      </c>
      <c r="E56" s="210">
        <v>40578</v>
      </c>
      <c r="F56" s="210">
        <v>34811</v>
      </c>
      <c r="G56" s="210">
        <v>-44362</v>
      </c>
      <c r="H56" s="210">
        <v>-7958</v>
      </c>
      <c r="I56" s="210">
        <v>-12244</v>
      </c>
      <c r="J56" s="210">
        <v>-8975</v>
      </c>
      <c r="K56" s="210">
        <v>-24518</v>
      </c>
      <c r="L56" s="105">
        <v>17590</v>
      </c>
      <c r="M56" s="105">
        <v>34797</v>
      </c>
      <c r="N56" s="110">
        <v>34797</v>
      </c>
      <c r="O56" s="657"/>
      <c r="P56" s="963" t="s">
        <v>163</v>
      </c>
      <c r="Q56" s="105">
        <v>51732</v>
      </c>
      <c r="R56" s="110">
        <v>38196</v>
      </c>
    </row>
    <row r="57" spans="2:18" s="694" customFormat="1" ht="21.75" customHeight="1">
      <c r="B57" s="959" t="s">
        <v>164</v>
      </c>
      <c r="C57" s="192">
        <v>-945</v>
      </c>
      <c r="D57" s="192">
        <v>-528</v>
      </c>
      <c r="E57" s="192">
        <v>1184</v>
      </c>
      <c r="F57" s="192">
        <v>-3405</v>
      </c>
      <c r="G57" s="192">
        <v>-2709</v>
      </c>
      <c r="H57" s="192">
        <v>693</v>
      </c>
      <c r="I57" s="192">
        <v>1024</v>
      </c>
      <c r="J57" s="192">
        <v>-189</v>
      </c>
      <c r="K57" s="192">
        <v>-1092</v>
      </c>
      <c r="L57" s="108">
        <v>4815</v>
      </c>
      <c r="M57" s="108">
        <v>1677</v>
      </c>
      <c r="N57" s="109">
        <v>1677</v>
      </c>
      <c r="O57" s="657"/>
      <c r="P57" s="959" t="s">
        <v>164</v>
      </c>
      <c r="Q57" s="108">
        <v>-1998</v>
      </c>
      <c r="R57" s="109">
        <v>-1008</v>
      </c>
    </row>
    <row r="58" spans="2:18" s="694" customFormat="1" ht="21.75" customHeight="1">
      <c r="B58" s="960" t="s">
        <v>522</v>
      </c>
      <c r="C58" s="577" t="s">
        <v>1</v>
      </c>
      <c r="D58" s="577" t="s">
        <v>1</v>
      </c>
      <c r="E58" s="577" t="s">
        <v>1</v>
      </c>
      <c r="F58" s="577" t="s">
        <v>1</v>
      </c>
      <c r="G58" s="577">
        <v>-10993</v>
      </c>
      <c r="H58" s="577">
        <v>554</v>
      </c>
      <c r="I58" s="577">
        <v>-3075</v>
      </c>
      <c r="J58" s="577">
        <v>-4380</v>
      </c>
      <c r="K58" s="577">
        <v>-13220</v>
      </c>
      <c r="L58" s="576">
        <v>-4741</v>
      </c>
      <c r="M58" s="576">
        <v>19111</v>
      </c>
      <c r="N58" s="1284">
        <v>19111</v>
      </c>
      <c r="O58" s="657"/>
      <c r="P58" s="960" t="s">
        <v>522</v>
      </c>
      <c r="Q58" s="341">
        <v>30628</v>
      </c>
      <c r="R58" s="227">
        <v>13202</v>
      </c>
    </row>
    <row r="59" spans="2:18" s="694" customFormat="1" ht="21.75" customHeight="1">
      <c r="B59" s="961" t="s">
        <v>165</v>
      </c>
      <c r="C59" s="257">
        <v>-13450</v>
      </c>
      <c r="D59" s="257">
        <v>33980</v>
      </c>
      <c r="E59" s="257">
        <v>41763</v>
      </c>
      <c r="F59" s="257">
        <v>31405</v>
      </c>
      <c r="G59" s="257">
        <v>-58065</v>
      </c>
      <c r="H59" s="257">
        <v>-6710</v>
      </c>
      <c r="I59" s="257">
        <v>-14295</v>
      </c>
      <c r="J59" s="257">
        <v>-13545</v>
      </c>
      <c r="K59" s="257">
        <v>-38831</v>
      </c>
      <c r="L59" s="317">
        <v>17664</v>
      </c>
      <c r="M59" s="317">
        <v>55587</v>
      </c>
      <c r="N59" s="1044">
        <v>55587</v>
      </c>
      <c r="O59" s="657"/>
      <c r="P59" s="1061" t="s">
        <v>165</v>
      </c>
      <c r="Q59" s="317">
        <v>80362</v>
      </c>
      <c r="R59" s="1044">
        <v>50390</v>
      </c>
    </row>
    <row r="60" spans="2:18" s="694" customFormat="1" ht="21.75" customHeight="1">
      <c r="B60" s="964" t="s">
        <v>166</v>
      </c>
      <c r="C60" s="257">
        <v>-15334</v>
      </c>
      <c r="D60" s="257">
        <v>44754</v>
      </c>
      <c r="E60" s="257">
        <v>56403</v>
      </c>
      <c r="F60" s="257">
        <v>77268</v>
      </c>
      <c r="G60" s="257">
        <v>-64892</v>
      </c>
      <c r="H60" s="257">
        <v>57</v>
      </c>
      <c r="I60" s="257">
        <v>-10368</v>
      </c>
      <c r="J60" s="257">
        <v>-20270</v>
      </c>
      <c r="K60" s="257">
        <v>-66934</v>
      </c>
      <c r="L60" s="317">
        <v>33549</v>
      </c>
      <c r="M60" s="317">
        <v>63117</v>
      </c>
      <c r="N60" s="1044">
        <v>63117</v>
      </c>
      <c r="O60" s="657"/>
      <c r="P60" s="964" t="s">
        <v>166</v>
      </c>
      <c r="Q60" s="317">
        <v>75079</v>
      </c>
      <c r="R60" s="1044">
        <v>60219</v>
      </c>
    </row>
    <row r="61" spans="2:18" s="694" customFormat="1" ht="21.75" customHeight="1">
      <c r="B61" s="672" t="s">
        <v>167</v>
      </c>
      <c r="C61" s="193">
        <v>-13611</v>
      </c>
      <c r="D61" s="193">
        <v>61748</v>
      </c>
      <c r="E61" s="193">
        <v>88487</v>
      </c>
      <c r="F61" s="193">
        <v>114919</v>
      </c>
      <c r="G61" s="193">
        <v>-28405</v>
      </c>
      <c r="H61" s="193">
        <v>44133</v>
      </c>
      <c r="I61" s="193">
        <v>51326</v>
      </c>
      <c r="J61" s="193">
        <v>54948</v>
      </c>
      <c r="K61" s="193">
        <v>-2361</v>
      </c>
      <c r="L61" s="1036">
        <v>62967</v>
      </c>
      <c r="M61" s="1036">
        <v>148588</v>
      </c>
      <c r="N61" s="1037">
        <v>148588</v>
      </c>
      <c r="O61" s="657"/>
      <c r="P61" s="1063" t="s">
        <v>673</v>
      </c>
      <c r="Q61" s="1036">
        <v>156690</v>
      </c>
      <c r="R61" s="1037">
        <v>109660</v>
      </c>
    </row>
    <row r="62" spans="2:18" s="694" customFormat="1" ht="21.75" customHeight="1">
      <c r="B62" s="965" t="s">
        <v>168</v>
      </c>
      <c r="C62" s="261"/>
      <c r="D62" s="261"/>
      <c r="E62" s="261"/>
      <c r="F62" s="261"/>
      <c r="G62" s="261"/>
      <c r="H62" s="261"/>
      <c r="I62" s="261"/>
      <c r="J62" s="261"/>
      <c r="K62" s="261"/>
      <c r="L62" s="341"/>
      <c r="M62" s="341"/>
      <c r="N62" s="227"/>
      <c r="O62" s="657"/>
      <c r="P62" s="1064" t="s">
        <v>674</v>
      </c>
      <c r="Q62" s="341"/>
      <c r="R62" s="227"/>
    </row>
    <row r="63" spans="2:18" s="694" customFormat="1" ht="21.75" customHeight="1">
      <c r="B63" s="952" t="s">
        <v>156</v>
      </c>
      <c r="C63" s="1051">
        <v>-16177</v>
      </c>
      <c r="D63" s="1051">
        <v>56171</v>
      </c>
      <c r="E63" s="1051">
        <v>82221</v>
      </c>
      <c r="F63" s="1051">
        <v>107347</v>
      </c>
      <c r="G63" s="1051">
        <v>-25379</v>
      </c>
      <c r="H63" s="1051">
        <v>40289</v>
      </c>
      <c r="I63" s="1051">
        <v>47430</v>
      </c>
      <c r="J63" s="1051">
        <v>50938</v>
      </c>
      <c r="K63" s="1051">
        <v>-4220</v>
      </c>
      <c r="L63" s="1052">
        <v>59111</v>
      </c>
      <c r="M63" s="1052">
        <v>142429</v>
      </c>
      <c r="N63" s="1053">
        <v>142429</v>
      </c>
      <c r="O63" s="657"/>
      <c r="P63" s="952" t="s">
        <v>156</v>
      </c>
      <c r="Q63" s="1052">
        <v>148583</v>
      </c>
      <c r="R63" s="1053">
        <v>105416</v>
      </c>
    </row>
    <row r="64" spans="2:18" s="694" customFormat="1" ht="21.75" customHeight="1">
      <c r="B64" s="966" t="s">
        <v>157</v>
      </c>
      <c r="C64" s="263">
        <v>2565</v>
      </c>
      <c r="D64" s="263">
        <v>5576</v>
      </c>
      <c r="E64" s="263">
        <v>6265</v>
      </c>
      <c r="F64" s="263">
        <v>7571</v>
      </c>
      <c r="G64" s="263">
        <v>-3025</v>
      </c>
      <c r="H64" s="263">
        <v>3843</v>
      </c>
      <c r="I64" s="263">
        <v>3896</v>
      </c>
      <c r="J64" s="263">
        <v>4010</v>
      </c>
      <c r="K64" s="263">
        <v>1859</v>
      </c>
      <c r="L64" s="375">
        <v>3856</v>
      </c>
      <c r="M64" s="375">
        <v>6159</v>
      </c>
      <c r="N64" s="1285">
        <v>6159</v>
      </c>
      <c r="O64" s="657"/>
      <c r="P64" s="1065" t="s">
        <v>157</v>
      </c>
      <c r="Q64" s="375">
        <v>8107</v>
      </c>
      <c r="R64" s="1285">
        <v>4244</v>
      </c>
    </row>
    <row r="65" spans="1:18" s="694" customFormat="1" ht="21.75" customHeight="1">
      <c r="B65" s="967" t="s">
        <v>169</v>
      </c>
      <c r="C65" s="336">
        <v>-13611</v>
      </c>
      <c r="D65" s="338">
        <v>61748</v>
      </c>
      <c r="E65" s="338">
        <v>88487</v>
      </c>
      <c r="F65" s="338">
        <v>114919</v>
      </c>
      <c r="G65" s="338">
        <v>-28405</v>
      </c>
      <c r="H65" s="338">
        <v>44133</v>
      </c>
      <c r="I65" s="338">
        <v>51326</v>
      </c>
      <c r="J65" s="338">
        <v>54948</v>
      </c>
      <c r="K65" s="338">
        <v>-2361</v>
      </c>
      <c r="L65" s="336">
        <v>62967</v>
      </c>
      <c r="M65" s="336">
        <v>148588</v>
      </c>
      <c r="N65" s="1286">
        <v>148588</v>
      </c>
      <c r="O65" s="657"/>
      <c r="P65" s="1066" t="s">
        <v>169</v>
      </c>
      <c r="Q65" s="336">
        <v>156690</v>
      </c>
      <c r="R65" s="1286">
        <v>109660</v>
      </c>
    </row>
    <row r="66" spans="1:18" s="678" customFormat="1" ht="21.75" customHeight="1">
      <c r="B66" s="771"/>
      <c r="C66" s="162"/>
      <c r="D66" s="162"/>
      <c r="E66" s="162"/>
      <c r="F66" s="162"/>
      <c r="G66" s="162"/>
      <c r="H66" s="657"/>
      <c r="I66" s="657"/>
      <c r="P66" s="657"/>
      <c r="R66" s="33"/>
    </row>
    <row r="67" spans="1:18" s="678" customFormat="1" ht="21.75" customHeight="1">
      <c r="A67" s="1337"/>
      <c r="B67" s="1338"/>
      <c r="C67" s="1338"/>
      <c r="D67" s="1338"/>
      <c r="E67" s="162"/>
      <c r="F67" s="162"/>
      <c r="G67" s="162"/>
      <c r="H67" s="162"/>
      <c r="I67" s="657"/>
      <c r="P67" s="162"/>
      <c r="R67" s="33"/>
    </row>
    <row r="68" spans="1:18" s="678" customFormat="1" ht="21.75" customHeight="1">
      <c r="B68" s="771"/>
      <c r="C68" s="162"/>
      <c r="D68" s="162"/>
      <c r="E68" s="162"/>
      <c r="F68" s="162"/>
      <c r="G68" s="162"/>
      <c r="H68" s="162"/>
      <c r="I68" s="657"/>
    </row>
  </sheetData>
  <mergeCells count="38">
    <mergeCell ref="N3:N4"/>
    <mergeCell ref="N46:N47"/>
    <mergeCell ref="A67:D67"/>
    <mergeCell ref="M46:M47"/>
    <mergeCell ref="O44:Q44"/>
    <mergeCell ref="B46:B47"/>
    <mergeCell ref="C46:C47"/>
    <mergeCell ref="D46:D47"/>
    <mergeCell ref="E46:E47"/>
    <mergeCell ref="F46:F47"/>
    <mergeCell ref="G46:G47"/>
    <mergeCell ref="H46:H47"/>
    <mergeCell ref="I46:I47"/>
    <mergeCell ref="J46:J47"/>
    <mergeCell ref="K46:K47"/>
    <mergeCell ref="L46:L47"/>
    <mergeCell ref="P46:P47"/>
    <mergeCell ref="R46:R47"/>
    <mergeCell ref="G3:G4"/>
    <mergeCell ref="Q46:Q47"/>
    <mergeCell ref="Q3:Q4"/>
    <mergeCell ref="A42:G42"/>
    <mergeCell ref="R3:R4"/>
    <mergeCell ref="A39:D39"/>
    <mergeCell ref="A40:G40"/>
    <mergeCell ref="A41:G41"/>
    <mergeCell ref="P3:P4"/>
    <mergeCell ref="M3:M4"/>
    <mergeCell ref="H3:H4"/>
    <mergeCell ref="I3:I4"/>
    <mergeCell ref="J3:J4"/>
    <mergeCell ref="K3:K4"/>
    <mergeCell ref="L3:L4"/>
    <mergeCell ref="B3:B4"/>
    <mergeCell ref="C3:C4"/>
    <mergeCell ref="D3:D4"/>
    <mergeCell ref="E3:E4"/>
    <mergeCell ref="F3:F4"/>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Y1" activePane="topRight" state="frozenSplit"/>
      <selection pane="topRight"/>
    </sheetView>
  </sheetViews>
  <sheetFormatPr defaultColWidth="9" defaultRowHeight="17.5"/>
  <cols>
    <col min="1" max="1" width="3.54296875" style="42" customWidth="1"/>
    <col min="2" max="2" width="49.453125" style="519" customWidth="1"/>
    <col min="3" max="3" width="19.08984375" style="384" customWidth="1"/>
    <col min="4" max="6" width="19.08984375" style="90" customWidth="1"/>
    <col min="7" max="7" width="19.08984375" style="384" customWidth="1"/>
    <col min="8" max="10" width="19.08984375" style="90" customWidth="1"/>
    <col min="11" max="11" width="19.08984375" style="384" customWidth="1"/>
    <col min="12" max="14" width="19.08984375" style="90" customWidth="1"/>
    <col min="15" max="15" width="19.08984375" style="384" customWidth="1"/>
    <col min="16" max="32" width="19.08984375" style="90" customWidth="1"/>
    <col min="33" max="34" width="19" style="90" customWidth="1"/>
    <col min="35" max="42" width="19.08984375" style="90" customWidth="1"/>
    <col min="43" max="71" width="9" style="90"/>
    <col min="72" max="16384" width="9" style="42"/>
  </cols>
  <sheetData>
    <row r="1" spans="1:71" ht="38.25" customHeight="1">
      <c r="A1" s="382" t="s">
        <v>450</v>
      </c>
      <c r="B1" s="383"/>
      <c r="E1" s="385"/>
      <c r="I1" s="385"/>
      <c r="M1" s="385"/>
      <c r="Q1" s="385"/>
      <c r="S1" s="385"/>
      <c r="T1" s="29"/>
      <c r="V1" s="386"/>
      <c r="X1" s="386"/>
      <c r="AD1" s="386"/>
      <c r="AE1" s="386"/>
      <c r="AG1" s="386"/>
      <c r="AI1" s="387"/>
      <c r="AJ1" s="387"/>
      <c r="AK1" s="387"/>
      <c r="AL1" s="387"/>
      <c r="AP1" s="387" t="s">
        <v>221</v>
      </c>
    </row>
    <row r="2" spans="1:71" s="388" customFormat="1" ht="39" customHeight="1">
      <c r="B2" s="389"/>
      <c r="C2" s="1348" t="s">
        <v>308</v>
      </c>
      <c r="D2" s="1348"/>
      <c r="E2" s="1348"/>
      <c r="F2" s="1348"/>
      <c r="G2" s="1347" t="s">
        <v>309</v>
      </c>
      <c r="H2" s="1348"/>
      <c r="I2" s="1348"/>
      <c r="J2" s="1349"/>
      <c r="K2" s="1347" t="s">
        <v>310</v>
      </c>
      <c r="L2" s="1348"/>
      <c r="M2" s="1348"/>
      <c r="N2" s="1349"/>
      <c r="O2" s="1347" t="s">
        <v>311</v>
      </c>
      <c r="P2" s="1348"/>
      <c r="Q2" s="1348"/>
      <c r="R2" s="1349"/>
      <c r="S2" s="1347" t="s">
        <v>312</v>
      </c>
      <c r="T2" s="1348"/>
      <c r="U2" s="1348"/>
      <c r="V2" s="1349"/>
      <c r="W2" s="1347" t="s">
        <v>313</v>
      </c>
      <c r="X2" s="1348"/>
      <c r="Y2" s="1348"/>
      <c r="Z2" s="1349"/>
      <c r="AA2" s="1347" t="s">
        <v>314</v>
      </c>
      <c r="AB2" s="1348"/>
      <c r="AC2" s="1348"/>
      <c r="AD2" s="1349"/>
      <c r="AE2" s="1350" t="s">
        <v>315</v>
      </c>
      <c r="AF2" s="1350"/>
      <c r="AG2" s="1350"/>
      <c r="AH2" s="1351"/>
      <c r="AI2" s="1352" t="s">
        <v>316</v>
      </c>
      <c r="AJ2" s="1353"/>
      <c r="AK2" s="1353"/>
      <c r="AL2" s="1354"/>
      <c r="AM2" s="1352" t="s">
        <v>317</v>
      </c>
      <c r="AN2" s="1353"/>
      <c r="AO2" s="1353"/>
      <c r="AP2" s="1354"/>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row>
    <row r="3" spans="1:71" s="394" customFormat="1" ht="39" customHeight="1">
      <c r="B3" s="395"/>
      <c r="C3" s="391" t="s">
        <v>318</v>
      </c>
      <c r="D3" s="396" t="s">
        <v>319</v>
      </c>
      <c r="E3" s="396" t="s">
        <v>320</v>
      </c>
      <c r="F3" s="391" t="s">
        <v>321</v>
      </c>
      <c r="G3" s="390" t="s">
        <v>318</v>
      </c>
      <c r="H3" s="396" t="s">
        <v>319</v>
      </c>
      <c r="I3" s="396" t="s">
        <v>320</v>
      </c>
      <c r="J3" s="392" t="s">
        <v>321</v>
      </c>
      <c r="K3" s="390" t="s">
        <v>318</v>
      </c>
      <c r="L3" s="396" t="s">
        <v>319</v>
      </c>
      <c r="M3" s="396" t="s">
        <v>320</v>
      </c>
      <c r="N3" s="392" t="s">
        <v>321</v>
      </c>
      <c r="O3" s="390" t="s">
        <v>318</v>
      </c>
      <c r="P3" s="396" t="s">
        <v>319</v>
      </c>
      <c r="Q3" s="396" t="s">
        <v>320</v>
      </c>
      <c r="R3" s="392" t="s">
        <v>321</v>
      </c>
      <c r="S3" s="390" t="s">
        <v>318</v>
      </c>
      <c r="T3" s="396" t="s">
        <v>319</v>
      </c>
      <c r="U3" s="396" t="s">
        <v>320</v>
      </c>
      <c r="V3" s="392" t="s">
        <v>321</v>
      </c>
      <c r="W3" s="390" t="s">
        <v>318</v>
      </c>
      <c r="X3" s="396" t="s">
        <v>319</v>
      </c>
      <c r="Y3" s="396" t="s">
        <v>322</v>
      </c>
      <c r="Z3" s="392" t="s">
        <v>323</v>
      </c>
      <c r="AA3" s="390" t="s">
        <v>318</v>
      </c>
      <c r="AB3" s="396" t="s">
        <v>319</v>
      </c>
      <c r="AC3" s="396" t="s">
        <v>324</v>
      </c>
      <c r="AD3" s="392" t="s">
        <v>325</v>
      </c>
      <c r="AE3" s="390" t="s">
        <v>318</v>
      </c>
      <c r="AF3" s="396" t="s">
        <v>319</v>
      </c>
      <c r="AG3" s="396" t="s">
        <v>326</v>
      </c>
      <c r="AH3" s="392" t="s">
        <v>327</v>
      </c>
      <c r="AI3" s="397" t="s">
        <v>318</v>
      </c>
      <c r="AJ3" s="391" t="s">
        <v>328</v>
      </c>
      <c r="AK3" s="398" t="s">
        <v>326</v>
      </c>
      <c r="AL3" s="399" t="s">
        <v>327</v>
      </c>
      <c r="AM3" s="390" t="s">
        <v>318</v>
      </c>
      <c r="AN3" s="398" t="s">
        <v>328</v>
      </c>
      <c r="AO3" s="398" t="s">
        <v>326</v>
      </c>
      <c r="AP3" s="399" t="s">
        <v>327</v>
      </c>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row>
    <row r="4" spans="1:71" s="91" customFormat="1" ht="39" customHeight="1">
      <c r="B4" s="401" t="s">
        <v>230</v>
      </c>
      <c r="C4" s="402">
        <v>1523136</v>
      </c>
      <c r="D4" s="403">
        <v>1498906</v>
      </c>
      <c r="E4" s="403">
        <v>1387973</v>
      </c>
      <c r="F4" s="402">
        <v>1451722</v>
      </c>
      <c r="G4" s="404">
        <v>1214045</v>
      </c>
      <c r="H4" s="403">
        <v>1040170</v>
      </c>
      <c r="I4" s="403">
        <v>1154347</v>
      </c>
      <c r="J4" s="405">
        <v>1267341</v>
      </c>
      <c r="K4" s="404">
        <v>1130731</v>
      </c>
      <c r="L4" s="403">
        <f>2354027-K4</f>
        <v>1223296</v>
      </c>
      <c r="M4" s="403">
        <v>1332649</v>
      </c>
      <c r="N4" s="405">
        <v>1285383</v>
      </c>
      <c r="O4" s="404">
        <v>1227634</v>
      </c>
      <c r="P4" s="403">
        <v>1301610</v>
      </c>
      <c r="Q4" s="403">
        <v>1325425</v>
      </c>
      <c r="R4" s="405">
        <v>1363484</v>
      </c>
      <c r="S4" s="404">
        <v>1377294</v>
      </c>
      <c r="T4" s="403">
        <v>1425162</v>
      </c>
      <c r="U4" s="403">
        <v>1438351</v>
      </c>
      <c r="V4" s="405">
        <v>1530221</v>
      </c>
      <c r="W4" s="404">
        <v>1407178</v>
      </c>
      <c r="X4" s="403">
        <v>1497931</v>
      </c>
      <c r="Y4" s="403">
        <v>1305129</v>
      </c>
      <c r="Z4" s="405">
        <v>955944</v>
      </c>
      <c r="AA4" s="404">
        <v>897121</v>
      </c>
      <c r="AB4" s="403">
        <v>989277</v>
      </c>
      <c r="AC4" s="403">
        <v>982619</v>
      </c>
      <c r="AD4" s="405">
        <v>975401</v>
      </c>
      <c r="AE4" s="404">
        <v>958289</v>
      </c>
      <c r="AF4" s="403">
        <v>1006889</v>
      </c>
      <c r="AG4" s="403">
        <v>993726</v>
      </c>
      <c r="AH4" s="405">
        <v>1055735</v>
      </c>
      <c r="AI4" s="406">
        <v>1109645</v>
      </c>
      <c r="AJ4" s="402">
        <v>1086059</v>
      </c>
      <c r="AK4" s="407">
        <v>1104873</v>
      </c>
      <c r="AL4" s="408">
        <v>1193660</v>
      </c>
      <c r="AM4" s="404">
        <v>1001595</v>
      </c>
      <c r="AN4" s="407">
        <v>950975</v>
      </c>
      <c r="AO4" s="407">
        <v>995574</v>
      </c>
      <c r="AP4" s="408">
        <v>1007763</v>
      </c>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1:71" s="19" customFormat="1" ht="39" customHeight="1">
      <c r="B5" s="401" t="s">
        <v>231</v>
      </c>
      <c r="C5" s="409">
        <v>-1464505</v>
      </c>
      <c r="D5" s="403">
        <v>-1435213</v>
      </c>
      <c r="E5" s="410">
        <v>-1325579</v>
      </c>
      <c r="F5" s="402">
        <v>-1387417</v>
      </c>
      <c r="G5" s="411">
        <v>-1155248</v>
      </c>
      <c r="H5" s="403">
        <v>-979250</v>
      </c>
      <c r="I5" s="410">
        <v>-1095042</v>
      </c>
      <c r="J5" s="405">
        <v>-1202116</v>
      </c>
      <c r="K5" s="411">
        <v>-1075086</v>
      </c>
      <c r="L5" s="410">
        <f>-2235356-K5</f>
        <v>-1160270</v>
      </c>
      <c r="M5" s="410">
        <v>-1270556</v>
      </c>
      <c r="N5" s="412">
        <v>-1223980</v>
      </c>
      <c r="O5" s="411">
        <v>-1168993</v>
      </c>
      <c r="P5" s="410">
        <v>-1237665</v>
      </c>
      <c r="Q5" s="410">
        <v>-1262800</v>
      </c>
      <c r="R5" s="412">
        <v>-1294228</v>
      </c>
      <c r="S5" s="411">
        <v>-1312108</v>
      </c>
      <c r="T5" s="410">
        <v>-1356029</v>
      </c>
      <c r="U5" s="410">
        <v>-1371554</v>
      </c>
      <c r="V5" s="412">
        <v>-1453605</v>
      </c>
      <c r="W5" s="411">
        <v>-1338711</v>
      </c>
      <c r="X5" s="410">
        <v>-1422736</v>
      </c>
      <c r="Y5" s="410">
        <v>-1244990</v>
      </c>
      <c r="Z5" s="412">
        <v>-924127</v>
      </c>
      <c r="AA5" s="411">
        <v>-859540</v>
      </c>
      <c r="AB5" s="410">
        <v>-941747</v>
      </c>
      <c r="AC5" s="410">
        <v>-938567</v>
      </c>
      <c r="AD5" s="412">
        <v>-926361</v>
      </c>
      <c r="AE5" s="411">
        <v>-913520</v>
      </c>
      <c r="AF5" s="410">
        <v>-957988</v>
      </c>
      <c r="AG5" s="410">
        <v>-944853</v>
      </c>
      <c r="AH5" s="412">
        <v>-1005553</v>
      </c>
      <c r="AI5" s="413">
        <v>-1058994</v>
      </c>
      <c r="AJ5" s="409">
        <v>-1034501</v>
      </c>
      <c r="AK5" s="414">
        <v>-1050380</v>
      </c>
      <c r="AL5" s="415">
        <v>-1118796</v>
      </c>
      <c r="AM5" s="411">
        <v>-954277</v>
      </c>
      <c r="AN5" s="414">
        <v>-903459</v>
      </c>
      <c r="AO5" s="414">
        <v>-949331</v>
      </c>
      <c r="AP5" s="415">
        <v>-956775</v>
      </c>
    </row>
    <row r="6" spans="1:71" s="91" customFormat="1" ht="39" customHeight="1">
      <c r="B6" s="401" t="s">
        <v>0</v>
      </c>
      <c r="C6" s="409">
        <v>58631</v>
      </c>
      <c r="D6" s="403">
        <v>63692</v>
      </c>
      <c r="E6" s="410">
        <v>62394</v>
      </c>
      <c r="F6" s="402">
        <v>64305</v>
      </c>
      <c r="G6" s="411">
        <v>58797</v>
      </c>
      <c r="H6" s="403">
        <v>60920</v>
      </c>
      <c r="I6" s="410">
        <v>59305</v>
      </c>
      <c r="J6" s="405">
        <v>65225</v>
      </c>
      <c r="K6" s="411">
        <f>K4+K5</f>
        <v>55645</v>
      </c>
      <c r="L6" s="410">
        <f>118670-K6</f>
        <v>63025</v>
      </c>
      <c r="M6" s="410">
        <v>62092</v>
      </c>
      <c r="N6" s="412">
        <v>61404</v>
      </c>
      <c r="O6" s="411">
        <v>58641</v>
      </c>
      <c r="P6" s="410">
        <v>63944</v>
      </c>
      <c r="Q6" s="410">
        <v>62624</v>
      </c>
      <c r="R6" s="412">
        <v>69257</v>
      </c>
      <c r="S6" s="411">
        <v>65186</v>
      </c>
      <c r="T6" s="410">
        <v>69132</v>
      </c>
      <c r="U6" s="410">
        <v>66797</v>
      </c>
      <c r="V6" s="412">
        <v>76617</v>
      </c>
      <c r="W6" s="411">
        <v>68466</v>
      </c>
      <c r="X6" s="410">
        <v>75194</v>
      </c>
      <c r="Y6" s="410">
        <v>60138</v>
      </c>
      <c r="Z6" s="412">
        <v>31820</v>
      </c>
      <c r="AA6" s="411">
        <v>37580</v>
      </c>
      <c r="AB6" s="410">
        <v>47529</v>
      </c>
      <c r="AC6" s="410">
        <v>44051</v>
      </c>
      <c r="AD6" s="412">
        <v>49043</v>
      </c>
      <c r="AE6" s="411">
        <v>44769</v>
      </c>
      <c r="AF6" s="410">
        <v>48900</v>
      </c>
      <c r="AG6" s="410">
        <v>48873</v>
      </c>
      <c r="AH6" s="412">
        <v>50183</v>
      </c>
      <c r="AI6" s="413">
        <v>50651</v>
      </c>
      <c r="AJ6" s="409">
        <v>51557</v>
      </c>
      <c r="AK6" s="414">
        <v>54494</v>
      </c>
      <c r="AL6" s="415">
        <v>74864</v>
      </c>
      <c r="AM6" s="411">
        <v>47317</v>
      </c>
      <c r="AN6" s="414">
        <v>47517</v>
      </c>
      <c r="AO6" s="414">
        <v>46243</v>
      </c>
      <c r="AP6" s="415">
        <v>50987</v>
      </c>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s="91" customFormat="1" ht="39" customHeight="1">
      <c r="B7" s="416" t="s">
        <v>232</v>
      </c>
      <c r="C7" s="417">
        <v>-47970</v>
      </c>
      <c r="D7" s="418">
        <v>-47747</v>
      </c>
      <c r="E7" s="419">
        <v>-43839</v>
      </c>
      <c r="F7" s="420">
        <v>-49518</v>
      </c>
      <c r="G7" s="421">
        <v>-43495</v>
      </c>
      <c r="H7" s="418">
        <v>-43288</v>
      </c>
      <c r="I7" s="419">
        <v>-42252</v>
      </c>
      <c r="J7" s="422">
        <v>-49690</v>
      </c>
      <c r="K7" s="421">
        <v>-39937</v>
      </c>
      <c r="L7" s="419">
        <f>-80771-K7</f>
        <v>-40834</v>
      </c>
      <c r="M7" s="419">
        <v>-40633</v>
      </c>
      <c r="N7" s="423">
        <v>-44560</v>
      </c>
      <c r="O7" s="421">
        <v>-40875</v>
      </c>
      <c r="P7" s="419">
        <v>-42389</v>
      </c>
      <c r="Q7" s="419">
        <v>-42282</v>
      </c>
      <c r="R7" s="423">
        <v>-50987</v>
      </c>
      <c r="S7" s="421">
        <v>-43311</v>
      </c>
      <c r="T7" s="419">
        <v>-45306</v>
      </c>
      <c r="U7" s="419">
        <v>-44323</v>
      </c>
      <c r="V7" s="423">
        <v>-52428</v>
      </c>
      <c r="W7" s="421">
        <v>-44916</v>
      </c>
      <c r="X7" s="419">
        <v>-48743</v>
      </c>
      <c r="Y7" s="419">
        <v>-45260</v>
      </c>
      <c r="Z7" s="423">
        <v>-44692</v>
      </c>
      <c r="AA7" s="421">
        <v>-40488</v>
      </c>
      <c r="AB7" s="419">
        <v>-39221</v>
      </c>
      <c r="AC7" s="419">
        <v>-38577</v>
      </c>
      <c r="AD7" s="423">
        <v>-43788</v>
      </c>
      <c r="AE7" s="421">
        <v>-38149</v>
      </c>
      <c r="AF7" s="419">
        <v>-38141</v>
      </c>
      <c r="AG7" s="419">
        <v>-38283</v>
      </c>
      <c r="AH7" s="423">
        <v>-40632</v>
      </c>
      <c r="AI7" s="424">
        <v>-39634</v>
      </c>
      <c r="AJ7" s="417">
        <v>-39850</v>
      </c>
      <c r="AK7" s="425">
        <v>-38613</v>
      </c>
      <c r="AL7" s="426">
        <v>-48947</v>
      </c>
      <c r="AM7" s="421">
        <v>-39514</v>
      </c>
      <c r="AN7" s="425">
        <v>-38508</v>
      </c>
      <c r="AO7" s="425">
        <v>-39344</v>
      </c>
      <c r="AP7" s="426">
        <v>-41393</v>
      </c>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s="91" customFormat="1" ht="39" customHeight="1">
      <c r="B8" s="401" t="s">
        <v>19</v>
      </c>
      <c r="C8" s="409">
        <v>10660</v>
      </c>
      <c r="D8" s="403">
        <v>15946</v>
      </c>
      <c r="E8" s="410">
        <v>18554</v>
      </c>
      <c r="F8" s="402">
        <v>14788</v>
      </c>
      <c r="G8" s="411">
        <v>15301</v>
      </c>
      <c r="H8" s="403">
        <v>17633</v>
      </c>
      <c r="I8" s="410">
        <v>17052</v>
      </c>
      <c r="J8" s="415">
        <v>15535</v>
      </c>
      <c r="K8" s="411">
        <f>K6+K7-1</f>
        <v>15707</v>
      </c>
      <c r="L8" s="410">
        <f>37899-K8</f>
        <v>22192</v>
      </c>
      <c r="M8" s="410">
        <v>21458</v>
      </c>
      <c r="N8" s="412">
        <v>16845</v>
      </c>
      <c r="O8" s="411">
        <v>17765</v>
      </c>
      <c r="P8" s="410">
        <v>21556</v>
      </c>
      <c r="Q8" s="410">
        <v>20342</v>
      </c>
      <c r="R8" s="412">
        <v>18269</v>
      </c>
      <c r="S8" s="411">
        <v>21874</v>
      </c>
      <c r="T8" s="410">
        <v>23827</v>
      </c>
      <c r="U8" s="410">
        <v>22473</v>
      </c>
      <c r="V8" s="412">
        <v>24189</v>
      </c>
      <c r="W8" s="411">
        <v>23550</v>
      </c>
      <c r="X8" s="410">
        <v>26451</v>
      </c>
      <c r="Y8" s="410">
        <v>14877</v>
      </c>
      <c r="Z8" s="412">
        <v>-12872</v>
      </c>
      <c r="AA8" s="411">
        <v>-2907</v>
      </c>
      <c r="AB8" s="410">
        <v>8308</v>
      </c>
      <c r="AC8" s="410">
        <v>5474</v>
      </c>
      <c r="AD8" s="412">
        <v>5253</v>
      </c>
      <c r="AE8" s="411">
        <v>6619</v>
      </c>
      <c r="AF8" s="410">
        <v>10759</v>
      </c>
      <c r="AG8" s="410">
        <v>10589</v>
      </c>
      <c r="AH8" s="412">
        <v>9552</v>
      </c>
      <c r="AI8" s="413">
        <v>11016</v>
      </c>
      <c r="AJ8" s="409">
        <v>11707</v>
      </c>
      <c r="AK8" s="414">
        <v>15882</v>
      </c>
      <c r="AL8" s="415">
        <v>25917</v>
      </c>
      <c r="AM8" s="411">
        <v>7803</v>
      </c>
      <c r="AN8" s="414">
        <v>9009</v>
      </c>
      <c r="AO8" s="414">
        <v>6898</v>
      </c>
      <c r="AP8" s="415">
        <v>9595</v>
      </c>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s="19" customFormat="1" ht="39" customHeight="1">
      <c r="B9" s="427" t="s">
        <v>233</v>
      </c>
      <c r="C9" s="428">
        <v>12671</v>
      </c>
      <c r="D9" s="403">
        <v>15474</v>
      </c>
      <c r="E9" s="429">
        <v>11574</v>
      </c>
      <c r="F9" s="402">
        <v>18550</v>
      </c>
      <c r="G9" s="430">
        <v>13728</v>
      </c>
      <c r="H9" s="403">
        <v>9951</v>
      </c>
      <c r="I9" s="429">
        <v>11822</v>
      </c>
      <c r="J9" s="431">
        <v>16147</v>
      </c>
      <c r="K9" s="430">
        <f>SUM(K10:K16)+1</f>
        <v>18715</v>
      </c>
      <c r="L9" s="429">
        <f>34485-K9</f>
        <v>15770</v>
      </c>
      <c r="M9" s="429">
        <v>11863</v>
      </c>
      <c r="N9" s="431">
        <v>13370</v>
      </c>
      <c r="O9" s="430">
        <v>17301</v>
      </c>
      <c r="P9" s="429">
        <v>15099</v>
      </c>
      <c r="Q9" s="429">
        <v>12479</v>
      </c>
      <c r="R9" s="431">
        <v>17151</v>
      </c>
      <c r="S9" s="430">
        <v>17719</v>
      </c>
      <c r="T9" s="429">
        <v>15327</v>
      </c>
      <c r="U9" s="429">
        <v>12481</v>
      </c>
      <c r="V9" s="431">
        <v>15568</v>
      </c>
      <c r="W9" s="430">
        <v>15321</v>
      </c>
      <c r="X9" s="429">
        <v>12747</v>
      </c>
      <c r="Y9" s="429">
        <v>6168</v>
      </c>
      <c r="Z9" s="431">
        <v>5117</v>
      </c>
      <c r="AA9" s="430">
        <v>8476</v>
      </c>
      <c r="AB9" s="429">
        <v>10305</v>
      </c>
      <c r="AC9" s="429">
        <v>9089</v>
      </c>
      <c r="AD9" s="431">
        <v>9375</v>
      </c>
      <c r="AE9" s="430">
        <v>14841</v>
      </c>
      <c r="AF9" s="429">
        <v>10127</v>
      </c>
      <c r="AG9" s="429">
        <v>8749</v>
      </c>
      <c r="AH9" s="431">
        <v>10256</v>
      </c>
      <c r="AI9" s="432">
        <v>9668</v>
      </c>
      <c r="AJ9" s="428">
        <v>11661</v>
      </c>
      <c r="AK9" s="433">
        <v>4618</v>
      </c>
      <c r="AL9" s="434">
        <v>11195</v>
      </c>
      <c r="AM9" s="430">
        <v>7324</v>
      </c>
      <c r="AN9" s="433">
        <v>6961</v>
      </c>
      <c r="AO9" s="433">
        <v>8756</v>
      </c>
      <c r="AP9" s="434">
        <v>16911</v>
      </c>
    </row>
    <row r="10" spans="1:71" ht="39" customHeight="1">
      <c r="B10" s="435" t="s">
        <v>234</v>
      </c>
      <c r="C10" s="436">
        <v>6772</v>
      </c>
      <c r="D10" s="437">
        <v>6080</v>
      </c>
      <c r="E10" s="438">
        <v>5112</v>
      </c>
      <c r="F10" s="439">
        <v>6608</v>
      </c>
      <c r="G10" s="440">
        <v>4228</v>
      </c>
      <c r="H10" s="437">
        <v>4953</v>
      </c>
      <c r="I10" s="438">
        <v>3586</v>
      </c>
      <c r="J10" s="441">
        <v>5664</v>
      </c>
      <c r="K10" s="440">
        <v>3308</v>
      </c>
      <c r="L10" s="438">
        <f>6305-K10</f>
        <v>2997</v>
      </c>
      <c r="M10" s="438">
        <v>3229</v>
      </c>
      <c r="N10" s="441">
        <v>3679</v>
      </c>
      <c r="O10" s="440">
        <v>3243</v>
      </c>
      <c r="P10" s="438">
        <v>4064</v>
      </c>
      <c r="Q10" s="438">
        <v>3478</v>
      </c>
      <c r="R10" s="441">
        <v>4210</v>
      </c>
      <c r="S10" s="440">
        <v>3856</v>
      </c>
      <c r="T10" s="438">
        <v>3447</v>
      </c>
      <c r="U10" s="438">
        <v>2933</v>
      </c>
      <c r="V10" s="441">
        <v>3479</v>
      </c>
      <c r="W10" s="440">
        <v>3035</v>
      </c>
      <c r="X10" s="438">
        <v>2695</v>
      </c>
      <c r="Y10" s="438">
        <v>2103</v>
      </c>
      <c r="Z10" s="441">
        <v>1764</v>
      </c>
      <c r="AA10" s="440">
        <v>1475</v>
      </c>
      <c r="AB10" s="438">
        <v>1171</v>
      </c>
      <c r="AC10" s="438">
        <v>843</v>
      </c>
      <c r="AD10" s="441">
        <v>1143</v>
      </c>
      <c r="AE10" s="440">
        <v>999</v>
      </c>
      <c r="AF10" s="438">
        <v>1010</v>
      </c>
      <c r="AG10" s="438">
        <v>1279</v>
      </c>
      <c r="AH10" s="441">
        <v>1020</v>
      </c>
      <c r="AI10" s="442">
        <v>1089</v>
      </c>
      <c r="AJ10" s="436">
        <v>1230</v>
      </c>
      <c r="AK10" s="443">
        <v>1288</v>
      </c>
      <c r="AL10" s="444">
        <v>2387</v>
      </c>
      <c r="AM10" s="440">
        <v>1230</v>
      </c>
      <c r="AN10" s="443">
        <v>1298</v>
      </c>
      <c r="AO10" s="443">
        <v>1201</v>
      </c>
      <c r="AP10" s="444">
        <v>1195</v>
      </c>
    </row>
    <row r="11" spans="1:71" s="91" customFormat="1" ht="39" customHeight="1">
      <c r="B11" s="445" t="s">
        <v>235</v>
      </c>
      <c r="C11" s="446">
        <v>1224</v>
      </c>
      <c r="D11" s="447">
        <v>823</v>
      </c>
      <c r="E11" s="448">
        <v>996</v>
      </c>
      <c r="F11" s="449">
        <v>1500</v>
      </c>
      <c r="G11" s="450">
        <v>1303</v>
      </c>
      <c r="H11" s="447">
        <v>176</v>
      </c>
      <c r="I11" s="448">
        <v>815</v>
      </c>
      <c r="J11" s="449">
        <v>1359</v>
      </c>
      <c r="K11" s="450">
        <v>3048</v>
      </c>
      <c r="L11" s="448">
        <f>4427-K11</f>
        <v>1379</v>
      </c>
      <c r="M11" s="448">
        <v>857</v>
      </c>
      <c r="N11" s="451">
        <v>1532</v>
      </c>
      <c r="O11" s="450">
        <v>2208</v>
      </c>
      <c r="P11" s="448">
        <v>1305</v>
      </c>
      <c r="Q11" s="448">
        <v>956</v>
      </c>
      <c r="R11" s="451">
        <v>1583</v>
      </c>
      <c r="S11" s="450">
        <v>1740</v>
      </c>
      <c r="T11" s="448">
        <v>707</v>
      </c>
      <c r="U11" s="448">
        <v>1393</v>
      </c>
      <c r="V11" s="451">
        <v>1164</v>
      </c>
      <c r="W11" s="450">
        <v>2250</v>
      </c>
      <c r="X11" s="448">
        <v>1971</v>
      </c>
      <c r="Y11" s="448">
        <v>986</v>
      </c>
      <c r="Z11" s="451">
        <v>3142</v>
      </c>
      <c r="AA11" s="450">
        <v>2031</v>
      </c>
      <c r="AB11" s="448">
        <v>1268</v>
      </c>
      <c r="AC11" s="448">
        <v>598</v>
      </c>
      <c r="AD11" s="451">
        <v>1143</v>
      </c>
      <c r="AE11" s="450">
        <v>1307</v>
      </c>
      <c r="AF11" s="448">
        <v>245</v>
      </c>
      <c r="AG11" s="448">
        <v>775</v>
      </c>
      <c r="AH11" s="451">
        <v>1754</v>
      </c>
      <c r="AI11" s="452">
        <v>1438</v>
      </c>
      <c r="AJ11" s="446">
        <v>291</v>
      </c>
      <c r="AK11" s="453">
        <v>860</v>
      </c>
      <c r="AL11" s="449">
        <v>2389</v>
      </c>
      <c r="AM11" s="450">
        <v>1312</v>
      </c>
      <c r="AN11" s="453">
        <v>355</v>
      </c>
      <c r="AO11" s="453">
        <v>534</v>
      </c>
      <c r="AP11" s="449">
        <v>386</v>
      </c>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s="91" customFormat="1" ht="39" customHeight="1">
      <c r="B12" s="445" t="s">
        <v>236</v>
      </c>
      <c r="C12" s="446">
        <v>617</v>
      </c>
      <c r="D12" s="447">
        <v>1249</v>
      </c>
      <c r="E12" s="448">
        <v>1914</v>
      </c>
      <c r="F12" s="449">
        <v>2149</v>
      </c>
      <c r="G12" s="450">
        <v>4167</v>
      </c>
      <c r="H12" s="447">
        <v>1916</v>
      </c>
      <c r="I12" s="448">
        <v>3458</v>
      </c>
      <c r="J12" s="449">
        <v>1200</v>
      </c>
      <c r="K12" s="450">
        <v>6138</v>
      </c>
      <c r="L12" s="448">
        <f>11911-K12</f>
        <v>5773</v>
      </c>
      <c r="M12" s="448">
        <v>4883</v>
      </c>
      <c r="N12" s="451">
        <v>2355</v>
      </c>
      <c r="O12" s="450">
        <v>6463</v>
      </c>
      <c r="P12" s="448">
        <v>5139</v>
      </c>
      <c r="Q12" s="448">
        <v>6113</v>
      </c>
      <c r="R12" s="451">
        <v>6037</v>
      </c>
      <c r="S12" s="450">
        <v>7793</v>
      </c>
      <c r="T12" s="448">
        <v>8793</v>
      </c>
      <c r="U12" s="448">
        <v>6940</v>
      </c>
      <c r="V12" s="451">
        <v>5385</v>
      </c>
      <c r="W12" s="450">
        <v>6678</v>
      </c>
      <c r="X12" s="448">
        <v>5149</v>
      </c>
      <c r="Y12" s="448" t="s">
        <v>1</v>
      </c>
      <c r="Z12" s="451" t="s">
        <v>1</v>
      </c>
      <c r="AA12" s="450">
        <v>528</v>
      </c>
      <c r="AB12" s="448">
        <v>1922</v>
      </c>
      <c r="AC12" s="448">
        <v>3992</v>
      </c>
      <c r="AD12" s="451">
        <v>2737</v>
      </c>
      <c r="AE12" s="450">
        <v>8272</v>
      </c>
      <c r="AF12" s="448">
        <v>2901</v>
      </c>
      <c r="AG12" s="448">
        <v>2961</v>
      </c>
      <c r="AH12" s="451">
        <v>5163</v>
      </c>
      <c r="AI12" s="452">
        <v>4103</v>
      </c>
      <c r="AJ12" s="446">
        <v>4015</v>
      </c>
      <c r="AK12" s="453">
        <v>1974</v>
      </c>
      <c r="AL12" s="449">
        <v>2474</v>
      </c>
      <c r="AM12" s="450">
        <v>1728</v>
      </c>
      <c r="AN12" s="453">
        <v>2533</v>
      </c>
      <c r="AO12" s="453">
        <v>758</v>
      </c>
      <c r="AP12" s="449">
        <v>10569</v>
      </c>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39" customHeight="1">
      <c r="B13" s="445" t="s">
        <v>237</v>
      </c>
      <c r="C13" s="450" t="s">
        <v>1</v>
      </c>
      <c r="D13" s="448" t="s">
        <v>1</v>
      </c>
      <c r="E13" s="448" t="s">
        <v>1</v>
      </c>
      <c r="F13" s="449">
        <v>6231</v>
      </c>
      <c r="G13" s="450">
        <v>863</v>
      </c>
      <c r="H13" s="448" t="s">
        <v>1</v>
      </c>
      <c r="I13" s="448" t="s">
        <v>1</v>
      </c>
      <c r="J13" s="449">
        <v>1519</v>
      </c>
      <c r="K13" s="450">
        <v>1682</v>
      </c>
      <c r="L13" s="448" t="s">
        <v>1</v>
      </c>
      <c r="M13" s="448" t="s">
        <v>1</v>
      </c>
      <c r="N13" s="451">
        <v>360</v>
      </c>
      <c r="O13" s="450">
        <v>1419</v>
      </c>
      <c r="P13" s="448" t="s">
        <v>1</v>
      </c>
      <c r="Q13" s="448" t="s">
        <v>1</v>
      </c>
      <c r="R13" s="451">
        <v>453</v>
      </c>
      <c r="S13" s="450">
        <v>16</v>
      </c>
      <c r="T13" s="448" t="s">
        <v>1</v>
      </c>
      <c r="U13" s="448" t="s">
        <v>1</v>
      </c>
      <c r="V13" s="451">
        <v>45</v>
      </c>
      <c r="W13" s="450" t="s">
        <v>1</v>
      </c>
      <c r="X13" s="448" t="s">
        <v>1</v>
      </c>
      <c r="Y13" s="448" t="s">
        <v>1</v>
      </c>
      <c r="Z13" s="451" t="s">
        <v>1</v>
      </c>
      <c r="AA13" s="450" t="s">
        <v>1</v>
      </c>
      <c r="AB13" s="448" t="s">
        <v>1</v>
      </c>
      <c r="AC13" s="448" t="s">
        <v>1</v>
      </c>
      <c r="AD13" s="454" t="s">
        <v>329</v>
      </c>
      <c r="AE13" s="450" t="s">
        <v>329</v>
      </c>
      <c r="AF13" s="448" t="s">
        <v>329</v>
      </c>
      <c r="AG13" s="448" t="s">
        <v>329</v>
      </c>
      <c r="AH13" s="451" t="s">
        <v>329</v>
      </c>
      <c r="AI13" s="452" t="s">
        <v>329</v>
      </c>
      <c r="AJ13" s="446" t="s">
        <v>1</v>
      </c>
      <c r="AK13" s="453" t="s">
        <v>1</v>
      </c>
      <c r="AL13" s="449" t="s">
        <v>1</v>
      </c>
      <c r="AM13" s="450" t="s">
        <v>1</v>
      </c>
      <c r="AN13" s="453" t="s">
        <v>1</v>
      </c>
      <c r="AO13" s="453" t="s">
        <v>1</v>
      </c>
      <c r="AP13" s="449" t="s">
        <v>1</v>
      </c>
    </row>
    <row r="14" spans="1:71" ht="39" customHeight="1">
      <c r="B14" s="445" t="s">
        <v>239</v>
      </c>
      <c r="C14" s="450" t="s">
        <v>1</v>
      </c>
      <c r="D14" s="448" t="s">
        <v>1</v>
      </c>
      <c r="E14" s="448" t="s">
        <v>1</v>
      </c>
      <c r="F14" s="451" t="s">
        <v>1</v>
      </c>
      <c r="G14" s="450" t="s">
        <v>1</v>
      </c>
      <c r="H14" s="448" t="s">
        <v>1</v>
      </c>
      <c r="I14" s="448" t="s">
        <v>1</v>
      </c>
      <c r="J14" s="449" t="s">
        <v>1</v>
      </c>
      <c r="K14" s="450" t="s">
        <v>1</v>
      </c>
      <c r="L14" s="448" t="s">
        <v>1</v>
      </c>
      <c r="M14" s="448" t="s">
        <v>1</v>
      </c>
      <c r="N14" s="451" t="s">
        <v>1</v>
      </c>
      <c r="O14" s="450" t="s">
        <v>1</v>
      </c>
      <c r="P14" s="448" t="s">
        <v>1</v>
      </c>
      <c r="Q14" s="448" t="s">
        <v>1</v>
      </c>
      <c r="R14" s="451" t="s">
        <v>1</v>
      </c>
      <c r="S14" s="450" t="s">
        <v>1</v>
      </c>
      <c r="T14" s="448" t="s">
        <v>1</v>
      </c>
      <c r="U14" s="448" t="s">
        <v>1</v>
      </c>
      <c r="V14" s="451" t="s">
        <v>1</v>
      </c>
      <c r="W14" s="446" t="s">
        <v>1</v>
      </c>
      <c r="X14" s="448" t="s">
        <v>1</v>
      </c>
      <c r="Y14" s="448" t="s">
        <v>1</v>
      </c>
      <c r="Z14" s="446" t="s">
        <v>1</v>
      </c>
      <c r="AA14" s="450" t="s">
        <v>1</v>
      </c>
      <c r="AB14" s="448">
        <v>3036</v>
      </c>
      <c r="AC14" s="448">
        <v>54</v>
      </c>
      <c r="AD14" s="451">
        <v>712</v>
      </c>
      <c r="AE14" s="450" t="s">
        <v>329</v>
      </c>
      <c r="AF14" s="448" t="s">
        <v>329</v>
      </c>
      <c r="AG14" s="448" t="s">
        <v>329</v>
      </c>
      <c r="AH14" s="451" t="s">
        <v>329</v>
      </c>
      <c r="AI14" s="452" t="s">
        <v>329</v>
      </c>
      <c r="AJ14" s="446" t="s">
        <v>1</v>
      </c>
      <c r="AK14" s="453" t="s">
        <v>1</v>
      </c>
      <c r="AL14" s="449" t="s">
        <v>1</v>
      </c>
      <c r="AM14" s="450" t="s">
        <v>1</v>
      </c>
      <c r="AN14" s="453" t="s">
        <v>1</v>
      </c>
      <c r="AO14" s="453" t="s">
        <v>1</v>
      </c>
      <c r="AP14" s="449" t="s">
        <v>1</v>
      </c>
    </row>
    <row r="15" spans="1:71" ht="39" customHeight="1">
      <c r="B15" s="455" t="s">
        <v>240</v>
      </c>
      <c r="C15" s="450" t="s">
        <v>1</v>
      </c>
      <c r="D15" s="448" t="s">
        <v>1</v>
      </c>
      <c r="E15" s="448" t="s">
        <v>1</v>
      </c>
      <c r="F15" s="451" t="s">
        <v>1</v>
      </c>
      <c r="G15" s="450" t="s">
        <v>1</v>
      </c>
      <c r="H15" s="448" t="s">
        <v>1</v>
      </c>
      <c r="I15" s="448" t="s">
        <v>1</v>
      </c>
      <c r="J15" s="449" t="s">
        <v>1</v>
      </c>
      <c r="K15" s="450" t="s">
        <v>1</v>
      </c>
      <c r="L15" s="448" t="s">
        <v>1</v>
      </c>
      <c r="M15" s="448" t="s">
        <v>1</v>
      </c>
      <c r="N15" s="451" t="s">
        <v>1</v>
      </c>
      <c r="O15" s="450" t="s">
        <v>1</v>
      </c>
      <c r="P15" s="448" t="s">
        <v>1</v>
      </c>
      <c r="Q15" s="448" t="s">
        <v>1</v>
      </c>
      <c r="R15" s="451" t="s">
        <v>1</v>
      </c>
      <c r="S15" s="450" t="s">
        <v>1</v>
      </c>
      <c r="T15" s="448" t="s">
        <v>1</v>
      </c>
      <c r="U15" s="448" t="s">
        <v>1</v>
      </c>
      <c r="V15" s="451" t="s">
        <v>1</v>
      </c>
      <c r="W15" s="446" t="s">
        <v>1</v>
      </c>
      <c r="X15" s="448" t="s">
        <v>1</v>
      </c>
      <c r="Y15" s="448" t="s">
        <v>1</v>
      </c>
      <c r="Z15" s="446" t="s">
        <v>1</v>
      </c>
      <c r="AA15" s="450" t="s">
        <v>1</v>
      </c>
      <c r="AB15" s="448" t="s">
        <v>1</v>
      </c>
      <c r="AC15" s="448" t="s">
        <v>1</v>
      </c>
      <c r="AD15" s="454" t="s">
        <v>329</v>
      </c>
      <c r="AE15" s="450" t="s">
        <v>329</v>
      </c>
      <c r="AF15" s="448" t="s">
        <v>329</v>
      </c>
      <c r="AG15" s="448" t="s">
        <v>329</v>
      </c>
      <c r="AH15" s="451" t="s">
        <v>329</v>
      </c>
      <c r="AI15" s="452" t="s">
        <v>329</v>
      </c>
      <c r="AJ15" s="446" t="s">
        <v>1</v>
      </c>
      <c r="AK15" s="453" t="s">
        <v>1</v>
      </c>
      <c r="AL15" s="449" t="s">
        <v>1</v>
      </c>
      <c r="AM15" s="450" t="s">
        <v>1</v>
      </c>
      <c r="AN15" s="453" t="s">
        <v>1</v>
      </c>
      <c r="AO15" s="453" t="s">
        <v>1</v>
      </c>
      <c r="AP15" s="449">
        <v>5408</v>
      </c>
    </row>
    <row r="16" spans="1:71" s="90" customFormat="1" ht="39" customHeight="1">
      <c r="B16" s="445" t="s">
        <v>241</v>
      </c>
      <c r="C16" s="446">
        <v>4057</v>
      </c>
      <c r="D16" s="437">
        <v>7322</v>
      </c>
      <c r="E16" s="448">
        <v>3551</v>
      </c>
      <c r="F16" s="449">
        <v>2062</v>
      </c>
      <c r="G16" s="450">
        <v>3165</v>
      </c>
      <c r="H16" s="447">
        <v>2907</v>
      </c>
      <c r="I16" s="448">
        <v>3962</v>
      </c>
      <c r="J16" s="449">
        <v>6405</v>
      </c>
      <c r="K16" s="450">
        <v>4538</v>
      </c>
      <c r="L16" s="448">
        <v>5621</v>
      </c>
      <c r="M16" s="448">
        <v>2892</v>
      </c>
      <c r="N16" s="451">
        <v>5445</v>
      </c>
      <c r="O16" s="450">
        <v>3966</v>
      </c>
      <c r="P16" s="448">
        <v>6010</v>
      </c>
      <c r="Q16" s="448">
        <v>1931</v>
      </c>
      <c r="R16" s="451">
        <v>3450</v>
      </c>
      <c r="S16" s="450">
        <v>4312</v>
      </c>
      <c r="T16" s="448">
        <v>2397</v>
      </c>
      <c r="U16" s="448">
        <v>1214</v>
      </c>
      <c r="V16" s="451">
        <v>5479</v>
      </c>
      <c r="W16" s="450">
        <v>3356</v>
      </c>
      <c r="X16" s="448">
        <v>2930</v>
      </c>
      <c r="Y16" s="448">
        <v>3077</v>
      </c>
      <c r="Z16" s="451">
        <v>211</v>
      </c>
      <c r="AA16" s="450">
        <v>4441</v>
      </c>
      <c r="AB16" s="448">
        <v>2907</v>
      </c>
      <c r="AC16" s="448">
        <v>3599</v>
      </c>
      <c r="AD16" s="451">
        <v>3644</v>
      </c>
      <c r="AE16" s="450">
        <v>4261</v>
      </c>
      <c r="AF16" s="448">
        <v>5969</v>
      </c>
      <c r="AG16" s="448">
        <v>3733</v>
      </c>
      <c r="AH16" s="451">
        <v>2322</v>
      </c>
      <c r="AI16" s="452">
        <v>3037</v>
      </c>
      <c r="AJ16" s="446">
        <v>6125</v>
      </c>
      <c r="AK16" s="453">
        <v>495</v>
      </c>
      <c r="AL16" s="449">
        <v>3946</v>
      </c>
      <c r="AM16" s="450">
        <v>3053</v>
      </c>
      <c r="AN16" s="453">
        <v>2775</v>
      </c>
      <c r="AO16" s="453">
        <v>6262</v>
      </c>
      <c r="AP16" s="449">
        <v>-647</v>
      </c>
    </row>
    <row r="17" spans="2:71" s="19" customFormat="1" ht="39" customHeight="1">
      <c r="B17" s="427" t="s">
        <v>242</v>
      </c>
      <c r="C17" s="428">
        <v>-17254</v>
      </c>
      <c r="D17" s="429">
        <v>-18423</v>
      </c>
      <c r="E17" s="429">
        <v>-17015</v>
      </c>
      <c r="F17" s="456">
        <v>-17065</v>
      </c>
      <c r="G17" s="430">
        <v>-15138</v>
      </c>
      <c r="H17" s="457">
        <v>-15713</v>
      </c>
      <c r="I17" s="429">
        <v>-13461</v>
      </c>
      <c r="J17" s="431">
        <v>-14770</v>
      </c>
      <c r="K17" s="430">
        <f>SUM(K18:K23)-1</f>
        <v>-13583</v>
      </c>
      <c r="L17" s="429">
        <f>-29761-K17</f>
        <v>-16178</v>
      </c>
      <c r="M17" s="429">
        <v>-12077</v>
      </c>
      <c r="N17" s="431">
        <v>-15309</v>
      </c>
      <c r="O17" s="430">
        <v>-13316</v>
      </c>
      <c r="P17" s="429">
        <v>-12011</v>
      </c>
      <c r="Q17" s="429">
        <v>-10702</v>
      </c>
      <c r="R17" s="431">
        <v>-14398</v>
      </c>
      <c r="S17" s="430">
        <v>-11223</v>
      </c>
      <c r="T17" s="429">
        <v>-14281</v>
      </c>
      <c r="U17" s="429">
        <v>-10622</v>
      </c>
      <c r="V17" s="431">
        <v>-15853</v>
      </c>
      <c r="W17" s="430">
        <v>-10352</v>
      </c>
      <c r="X17" s="429">
        <v>-12214</v>
      </c>
      <c r="Y17" s="429">
        <v>-12729</v>
      </c>
      <c r="Z17" s="431">
        <v>-22424</v>
      </c>
      <c r="AA17" s="430">
        <v>-10664</v>
      </c>
      <c r="AB17" s="429">
        <v>-11970</v>
      </c>
      <c r="AC17" s="429">
        <v>-9541</v>
      </c>
      <c r="AD17" s="431">
        <v>-7497</v>
      </c>
      <c r="AE17" s="430">
        <v>-10664</v>
      </c>
      <c r="AF17" s="429">
        <v>-9522</v>
      </c>
      <c r="AG17" s="429">
        <v>-7728</v>
      </c>
      <c r="AH17" s="431">
        <v>-8262</v>
      </c>
      <c r="AI17" s="432">
        <v>-9494</v>
      </c>
      <c r="AJ17" s="428">
        <v>-10782</v>
      </c>
      <c r="AK17" s="433">
        <v>-5802</v>
      </c>
      <c r="AL17" s="434">
        <v>-13358</v>
      </c>
      <c r="AM17" s="430">
        <v>-8250</v>
      </c>
      <c r="AN17" s="433">
        <v>-7065</v>
      </c>
      <c r="AO17" s="433">
        <v>-11684</v>
      </c>
      <c r="AP17" s="434">
        <v>-11780</v>
      </c>
    </row>
    <row r="18" spans="2:71" s="90" customFormat="1" ht="39" customHeight="1">
      <c r="B18" s="458" t="s">
        <v>243</v>
      </c>
      <c r="C18" s="436">
        <v>-14497</v>
      </c>
      <c r="D18" s="438">
        <v>-13459</v>
      </c>
      <c r="E18" s="438">
        <v>-13019</v>
      </c>
      <c r="F18" s="439">
        <v>-12615</v>
      </c>
      <c r="G18" s="440">
        <v>-11814</v>
      </c>
      <c r="H18" s="437">
        <v>-12076</v>
      </c>
      <c r="I18" s="438">
        <v>-10830</v>
      </c>
      <c r="J18" s="441">
        <v>-11113</v>
      </c>
      <c r="K18" s="440">
        <v>-9549</v>
      </c>
      <c r="L18" s="438">
        <f>-18514-K18</f>
        <v>-8965</v>
      </c>
      <c r="M18" s="438">
        <v>-10074</v>
      </c>
      <c r="N18" s="441">
        <v>-9983</v>
      </c>
      <c r="O18" s="440">
        <v>-9891</v>
      </c>
      <c r="P18" s="438">
        <v>-9711</v>
      </c>
      <c r="Q18" s="438">
        <v>-9085</v>
      </c>
      <c r="R18" s="441">
        <v>-9645</v>
      </c>
      <c r="S18" s="440">
        <v>-8882</v>
      </c>
      <c r="T18" s="438">
        <v>-8187</v>
      </c>
      <c r="U18" s="438">
        <v>-8342</v>
      </c>
      <c r="V18" s="441">
        <v>-7690</v>
      </c>
      <c r="W18" s="440">
        <v>-7331</v>
      </c>
      <c r="X18" s="438">
        <v>-7089</v>
      </c>
      <c r="Y18" s="438">
        <v>-7369</v>
      </c>
      <c r="Z18" s="441">
        <v>-7356</v>
      </c>
      <c r="AA18" s="440">
        <v>-6856</v>
      </c>
      <c r="AB18" s="438">
        <v>-6578</v>
      </c>
      <c r="AC18" s="438">
        <v>-6136</v>
      </c>
      <c r="AD18" s="441">
        <v>-6238</v>
      </c>
      <c r="AE18" s="440">
        <v>-6067</v>
      </c>
      <c r="AF18" s="438">
        <v>-6167</v>
      </c>
      <c r="AG18" s="438">
        <v>-5835</v>
      </c>
      <c r="AH18" s="441">
        <v>-5848</v>
      </c>
      <c r="AI18" s="442">
        <v>-5977</v>
      </c>
      <c r="AJ18" s="436">
        <v>-5738</v>
      </c>
      <c r="AK18" s="443">
        <v>-5913</v>
      </c>
      <c r="AL18" s="444">
        <v>-6584</v>
      </c>
      <c r="AM18" s="440">
        <v>-5413</v>
      </c>
      <c r="AN18" s="443">
        <v>-5402</v>
      </c>
      <c r="AO18" s="443">
        <v>-5117</v>
      </c>
      <c r="AP18" s="444">
        <v>-5089</v>
      </c>
    </row>
    <row r="19" spans="2:71" s="90" customFormat="1" ht="39" customHeight="1">
      <c r="B19" s="445" t="s">
        <v>244</v>
      </c>
      <c r="C19" s="446">
        <v>-275</v>
      </c>
      <c r="D19" s="448">
        <v>-498</v>
      </c>
      <c r="E19" s="448">
        <v>-619</v>
      </c>
      <c r="F19" s="449">
        <v>-693</v>
      </c>
      <c r="G19" s="450">
        <v>-784</v>
      </c>
      <c r="H19" s="447">
        <v>-477</v>
      </c>
      <c r="I19" s="448">
        <v>-759</v>
      </c>
      <c r="J19" s="449">
        <v>-900</v>
      </c>
      <c r="K19" s="450">
        <v>-809</v>
      </c>
      <c r="L19" s="448">
        <f>-1292-K19</f>
        <v>-483</v>
      </c>
      <c r="M19" s="448">
        <v>-199</v>
      </c>
      <c r="N19" s="451">
        <v>-81</v>
      </c>
      <c r="O19" s="450">
        <v>-32</v>
      </c>
      <c r="P19" s="448">
        <v>-26</v>
      </c>
      <c r="Q19" s="448">
        <v>-20</v>
      </c>
      <c r="R19" s="451">
        <v>-11</v>
      </c>
      <c r="S19" s="450">
        <v>-23</v>
      </c>
      <c r="T19" s="448">
        <v>-20</v>
      </c>
      <c r="U19" s="448">
        <v>-83</v>
      </c>
      <c r="V19" s="451">
        <v>-57</v>
      </c>
      <c r="W19" s="450">
        <v>-74</v>
      </c>
      <c r="X19" s="448">
        <v>-77</v>
      </c>
      <c r="Y19" s="448">
        <v>-72</v>
      </c>
      <c r="Z19" s="451">
        <v>-83</v>
      </c>
      <c r="AA19" s="450">
        <v>-100</v>
      </c>
      <c r="AB19" s="448">
        <v>-43</v>
      </c>
      <c r="AC19" s="448">
        <v>-20</v>
      </c>
      <c r="AD19" s="451">
        <v>-15</v>
      </c>
      <c r="AE19" s="450">
        <v>-9</v>
      </c>
      <c r="AF19" s="448">
        <v>-5</v>
      </c>
      <c r="AG19" s="448">
        <v>-1</v>
      </c>
      <c r="AH19" s="451">
        <v>-3</v>
      </c>
      <c r="AI19" s="452">
        <v>-1</v>
      </c>
      <c r="AJ19" s="446">
        <v>-1</v>
      </c>
      <c r="AK19" s="453">
        <v>-2</v>
      </c>
      <c r="AL19" s="449">
        <v>-1</v>
      </c>
      <c r="AM19" s="450">
        <v>-1</v>
      </c>
      <c r="AN19" s="453">
        <v>-1</v>
      </c>
      <c r="AO19" s="453">
        <v>-1</v>
      </c>
      <c r="AP19" s="449">
        <v>-1</v>
      </c>
    </row>
    <row r="20" spans="2:71" s="90" customFormat="1" ht="39" customHeight="1">
      <c r="B20" s="445" t="s">
        <v>330</v>
      </c>
      <c r="C20" s="450" t="s">
        <v>1</v>
      </c>
      <c r="D20" s="448" t="s">
        <v>1</v>
      </c>
      <c r="E20" s="448" t="s">
        <v>1</v>
      </c>
      <c r="F20" s="451" t="s">
        <v>1</v>
      </c>
      <c r="G20" s="450" t="s">
        <v>1</v>
      </c>
      <c r="H20" s="448" t="s">
        <v>1</v>
      </c>
      <c r="I20" s="448" t="s">
        <v>1</v>
      </c>
      <c r="J20" s="451" t="s">
        <v>1</v>
      </c>
      <c r="K20" s="450" t="s">
        <v>1</v>
      </c>
      <c r="L20" s="448" t="s">
        <v>1</v>
      </c>
      <c r="M20" s="448" t="s">
        <v>1</v>
      </c>
      <c r="N20" s="451" t="s">
        <v>1</v>
      </c>
      <c r="O20" s="450" t="s">
        <v>1</v>
      </c>
      <c r="P20" s="448" t="s">
        <v>1</v>
      </c>
      <c r="Q20" s="448" t="s">
        <v>1</v>
      </c>
      <c r="R20" s="451" t="s">
        <v>1</v>
      </c>
      <c r="S20" s="450" t="s">
        <v>1</v>
      </c>
      <c r="T20" s="448" t="s">
        <v>1</v>
      </c>
      <c r="U20" s="448" t="s">
        <v>1</v>
      </c>
      <c r="V20" s="451" t="s">
        <v>1</v>
      </c>
      <c r="W20" s="450" t="s">
        <v>1</v>
      </c>
      <c r="X20" s="448" t="s">
        <v>1</v>
      </c>
      <c r="Y20" s="448">
        <v>-479</v>
      </c>
      <c r="Z20" s="451">
        <v>-8893</v>
      </c>
      <c r="AA20" s="450" t="s">
        <v>1</v>
      </c>
      <c r="AB20" s="448" t="s">
        <v>1</v>
      </c>
      <c r="AC20" s="448" t="s">
        <v>1</v>
      </c>
      <c r="AD20" s="451" t="s">
        <v>329</v>
      </c>
      <c r="AE20" s="450" t="s">
        <v>329</v>
      </c>
      <c r="AF20" s="448" t="s">
        <v>1</v>
      </c>
      <c r="AG20" s="448" t="s">
        <v>329</v>
      </c>
      <c r="AH20" s="451" t="s">
        <v>329</v>
      </c>
      <c r="AI20" s="452" t="s">
        <v>329</v>
      </c>
      <c r="AJ20" s="446" t="s">
        <v>1</v>
      </c>
      <c r="AK20" s="453" t="s">
        <v>1</v>
      </c>
      <c r="AL20" s="449" t="s">
        <v>1</v>
      </c>
      <c r="AM20" s="450" t="s">
        <v>1</v>
      </c>
      <c r="AN20" s="453" t="s">
        <v>1</v>
      </c>
      <c r="AO20" s="453" t="s">
        <v>1</v>
      </c>
      <c r="AP20" s="449" t="s">
        <v>1</v>
      </c>
    </row>
    <row r="21" spans="2:71" s="90" customFormat="1" ht="39" customHeight="1">
      <c r="B21" s="445" t="s">
        <v>245</v>
      </c>
      <c r="C21" s="450" t="s">
        <v>1</v>
      </c>
      <c r="D21" s="448" t="s">
        <v>1</v>
      </c>
      <c r="E21" s="448" t="s">
        <v>1</v>
      </c>
      <c r="F21" s="451" t="s">
        <v>1</v>
      </c>
      <c r="G21" s="450" t="s">
        <v>1</v>
      </c>
      <c r="H21" s="448" t="s">
        <v>1</v>
      </c>
      <c r="I21" s="448" t="s">
        <v>1</v>
      </c>
      <c r="J21" s="451" t="s">
        <v>1</v>
      </c>
      <c r="K21" s="450" t="s">
        <v>1</v>
      </c>
      <c r="L21" s="448" t="s">
        <v>1</v>
      </c>
      <c r="M21" s="448" t="s">
        <v>1</v>
      </c>
      <c r="N21" s="451" t="s">
        <v>1</v>
      </c>
      <c r="O21" s="450" t="s">
        <v>1</v>
      </c>
      <c r="P21" s="448" t="s">
        <v>1</v>
      </c>
      <c r="Q21" s="448" t="s">
        <v>1</v>
      </c>
      <c r="R21" s="451" t="s">
        <v>1</v>
      </c>
      <c r="S21" s="450" t="s">
        <v>1</v>
      </c>
      <c r="T21" s="448" t="s">
        <v>1</v>
      </c>
      <c r="U21" s="448" t="s">
        <v>1</v>
      </c>
      <c r="V21" s="451">
        <v>-5664</v>
      </c>
      <c r="W21" s="450" t="s">
        <v>1</v>
      </c>
      <c r="X21" s="448" t="s">
        <v>1</v>
      </c>
      <c r="Y21" s="448">
        <v>-3013</v>
      </c>
      <c r="Z21" s="451">
        <v>-2230</v>
      </c>
      <c r="AA21" s="450" t="s">
        <v>1</v>
      </c>
      <c r="AB21" s="448" t="s">
        <v>1</v>
      </c>
      <c r="AC21" s="448" t="s">
        <v>1</v>
      </c>
      <c r="AD21" s="451" t="s">
        <v>329</v>
      </c>
      <c r="AE21" s="450" t="s">
        <v>1</v>
      </c>
      <c r="AF21" s="448" t="s">
        <v>1</v>
      </c>
      <c r="AG21" s="448" t="s">
        <v>1</v>
      </c>
      <c r="AH21" s="451" t="s">
        <v>1</v>
      </c>
      <c r="AI21" s="452">
        <v>-1609</v>
      </c>
      <c r="AJ21" s="446">
        <v>-3360</v>
      </c>
      <c r="AK21" s="453">
        <v>1891</v>
      </c>
      <c r="AL21" s="449">
        <v>2933</v>
      </c>
      <c r="AM21" s="450">
        <v>-1109</v>
      </c>
      <c r="AN21" s="453">
        <v>31</v>
      </c>
      <c r="AO21" s="453">
        <v>1078</v>
      </c>
      <c r="AP21" s="449" t="s">
        <v>1</v>
      </c>
    </row>
    <row r="22" spans="2:71" s="90" customFormat="1" ht="39" customHeight="1">
      <c r="B22" s="455" t="s">
        <v>247</v>
      </c>
      <c r="C22" s="450" t="s">
        <v>1</v>
      </c>
      <c r="D22" s="448" t="s">
        <v>1</v>
      </c>
      <c r="E22" s="459" t="s">
        <v>1</v>
      </c>
      <c r="F22" s="446" t="s">
        <v>1</v>
      </c>
      <c r="G22" s="450" t="s">
        <v>1</v>
      </c>
      <c r="H22" s="448" t="s">
        <v>1</v>
      </c>
      <c r="I22" s="459" t="s">
        <v>1</v>
      </c>
      <c r="J22" s="446" t="s">
        <v>1</v>
      </c>
      <c r="K22" s="450" t="s">
        <v>1</v>
      </c>
      <c r="L22" s="448" t="s">
        <v>1</v>
      </c>
      <c r="M22" s="459" t="s">
        <v>1</v>
      </c>
      <c r="N22" s="446" t="s">
        <v>1</v>
      </c>
      <c r="O22" s="450" t="s">
        <v>1</v>
      </c>
      <c r="P22" s="448" t="s">
        <v>1</v>
      </c>
      <c r="Q22" s="459" t="s">
        <v>1</v>
      </c>
      <c r="R22" s="446" t="s">
        <v>1</v>
      </c>
      <c r="S22" s="450" t="s">
        <v>1</v>
      </c>
      <c r="T22" s="448" t="s">
        <v>1</v>
      </c>
      <c r="U22" s="459" t="s">
        <v>1</v>
      </c>
      <c r="V22" s="446" t="s">
        <v>1</v>
      </c>
      <c r="W22" s="450" t="s">
        <v>1</v>
      </c>
      <c r="X22" s="448" t="s">
        <v>1</v>
      </c>
      <c r="Y22" s="459" t="s">
        <v>1</v>
      </c>
      <c r="Z22" s="446" t="s">
        <v>1</v>
      </c>
      <c r="AA22" s="450" t="s">
        <v>1</v>
      </c>
      <c r="AB22" s="448" t="s">
        <v>1</v>
      </c>
      <c r="AC22" s="459" t="s">
        <v>1</v>
      </c>
      <c r="AD22" s="446" t="s">
        <v>1</v>
      </c>
      <c r="AE22" s="450" t="s">
        <v>1</v>
      </c>
      <c r="AF22" s="448" t="s">
        <v>1</v>
      </c>
      <c r="AG22" s="459" t="s">
        <v>1</v>
      </c>
      <c r="AH22" s="446" t="s">
        <v>1</v>
      </c>
      <c r="AI22" s="450" t="s">
        <v>1</v>
      </c>
      <c r="AJ22" s="448" t="s">
        <v>1</v>
      </c>
      <c r="AK22" s="459" t="s">
        <v>1</v>
      </c>
      <c r="AL22" s="446" t="s">
        <v>1</v>
      </c>
      <c r="AM22" s="450" t="s">
        <v>1</v>
      </c>
      <c r="AN22" s="448" t="s">
        <v>1</v>
      </c>
      <c r="AO22" s="453">
        <v>-6438</v>
      </c>
      <c r="AP22" s="449">
        <v>-4130</v>
      </c>
    </row>
    <row r="23" spans="2:71" s="90" customFormat="1" ht="39" customHeight="1">
      <c r="B23" s="460" t="s">
        <v>241</v>
      </c>
      <c r="C23" s="436">
        <v>-2481</v>
      </c>
      <c r="D23" s="438">
        <v>-4465</v>
      </c>
      <c r="E23" s="438">
        <v>-3375</v>
      </c>
      <c r="F23" s="461">
        <v>-3760</v>
      </c>
      <c r="G23" s="440">
        <v>-2539</v>
      </c>
      <c r="H23" s="438">
        <v>-3160</v>
      </c>
      <c r="I23" s="438">
        <v>-1871</v>
      </c>
      <c r="J23" s="441">
        <v>-2758</v>
      </c>
      <c r="K23" s="440">
        <v>-3224</v>
      </c>
      <c r="L23" s="438">
        <f>-9954-K23</f>
        <v>-6730</v>
      </c>
      <c r="M23" s="438">
        <f>-11757-K23-L23</f>
        <v>-1803</v>
      </c>
      <c r="N23" s="441">
        <v>-5246</v>
      </c>
      <c r="O23" s="440">
        <v>-3392</v>
      </c>
      <c r="P23" s="438">
        <v>-2275</v>
      </c>
      <c r="Q23" s="438">
        <v>-1595</v>
      </c>
      <c r="R23" s="441">
        <v>-4743</v>
      </c>
      <c r="S23" s="440">
        <v>-2318</v>
      </c>
      <c r="T23" s="438">
        <v>-6073</v>
      </c>
      <c r="U23" s="438">
        <v>-2196</v>
      </c>
      <c r="V23" s="441">
        <v>-2443</v>
      </c>
      <c r="W23" s="440">
        <v>-2946</v>
      </c>
      <c r="X23" s="438">
        <v>-5048</v>
      </c>
      <c r="Y23" s="438">
        <v>-1795</v>
      </c>
      <c r="Z23" s="441">
        <v>-3862</v>
      </c>
      <c r="AA23" s="440">
        <v>-3708</v>
      </c>
      <c r="AB23" s="438">
        <v>-5348</v>
      </c>
      <c r="AC23" s="438">
        <v>-3383</v>
      </c>
      <c r="AD23" s="441">
        <v>-1245</v>
      </c>
      <c r="AE23" s="440">
        <v>-4586</v>
      </c>
      <c r="AF23" s="438">
        <v>-3348</v>
      </c>
      <c r="AG23" s="438">
        <v>-1891</v>
      </c>
      <c r="AH23" s="441">
        <v>-2415</v>
      </c>
      <c r="AI23" s="442">
        <v>-1905</v>
      </c>
      <c r="AJ23" s="436">
        <v>-1682</v>
      </c>
      <c r="AK23" s="443">
        <v>-1780</v>
      </c>
      <c r="AL23" s="444">
        <v>-9705</v>
      </c>
      <c r="AM23" s="440">
        <v>-1726</v>
      </c>
      <c r="AN23" s="443">
        <v>-1693</v>
      </c>
      <c r="AO23" s="443">
        <v>-1205</v>
      </c>
      <c r="AP23" s="444">
        <v>-2561</v>
      </c>
    </row>
    <row r="24" spans="2:71" s="19" customFormat="1" ht="39" customHeight="1">
      <c r="B24" s="401" t="s">
        <v>20</v>
      </c>
      <c r="C24" s="409">
        <v>6078</v>
      </c>
      <c r="D24" s="403">
        <v>12996</v>
      </c>
      <c r="E24" s="410">
        <v>13113</v>
      </c>
      <c r="F24" s="402">
        <v>16274</v>
      </c>
      <c r="G24" s="411">
        <v>13891</v>
      </c>
      <c r="H24" s="403">
        <v>11871</v>
      </c>
      <c r="I24" s="410">
        <v>15413</v>
      </c>
      <c r="J24" s="415">
        <v>16913</v>
      </c>
      <c r="K24" s="411">
        <f>K8+K9+K17</f>
        <v>20839</v>
      </c>
      <c r="L24" s="410">
        <f>42622-K24</f>
        <v>21783</v>
      </c>
      <c r="M24" s="410">
        <v>21244</v>
      </c>
      <c r="N24" s="412">
        <v>14907</v>
      </c>
      <c r="O24" s="411">
        <v>21750</v>
      </c>
      <c r="P24" s="410">
        <v>24644</v>
      </c>
      <c r="Q24" s="410">
        <v>22119</v>
      </c>
      <c r="R24" s="412">
        <v>21022</v>
      </c>
      <c r="S24" s="411">
        <v>28370</v>
      </c>
      <c r="T24" s="410">
        <v>24873</v>
      </c>
      <c r="U24" s="410">
        <v>24332</v>
      </c>
      <c r="V24" s="412">
        <v>23905</v>
      </c>
      <c r="W24" s="411">
        <v>28519</v>
      </c>
      <c r="X24" s="410">
        <v>26983</v>
      </c>
      <c r="Y24" s="410">
        <v>8315</v>
      </c>
      <c r="Z24" s="412">
        <v>-30181</v>
      </c>
      <c r="AA24" s="411">
        <v>-5095</v>
      </c>
      <c r="AB24" s="410">
        <v>6643</v>
      </c>
      <c r="AC24" s="410">
        <v>5022</v>
      </c>
      <c r="AD24" s="412">
        <v>7132</v>
      </c>
      <c r="AE24" s="411">
        <v>10796</v>
      </c>
      <c r="AF24" s="410">
        <v>11364</v>
      </c>
      <c r="AG24" s="410">
        <v>11610</v>
      </c>
      <c r="AH24" s="412">
        <v>11546</v>
      </c>
      <c r="AI24" s="413">
        <v>11190</v>
      </c>
      <c r="AJ24" s="409">
        <v>12586</v>
      </c>
      <c r="AK24" s="414">
        <v>14698</v>
      </c>
      <c r="AL24" s="415">
        <v>23754</v>
      </c>
      <c r="AM24" s="411">
        <v>6878</v>
      </c>
      <c r="AN24" s="414">
        <v>8903</v>
      </c>
      <c r="AO24" s="414">
        <v>3972</v>
      </c>
      <c r="AP24" s="415">
        <v>14725</v>
      </c>
    </row>
    <row r="25" spans="2:71" s="90" customFormat="1" ht="39" customHeight="1">
      <c r="B25" s="462" t="s">
        <v>331</v>
      </c>
      <c r="C25" s="463" t="s">
        <v>1</v>
      </c>
      <c r="D25" s="418" t="s">
        <v>1</v>
      </c>
      <c r="E25" s="418" t="s">
        <v>1</v>
      </c>
      <c r="F25" s="422" t="s">
        <v>1</v>
      </c>
      <c r="G25" s="463" t="s">
        <v>1</v>
      </c>
      <c r="H25" s="418" t="s">
        <v>1</v>
      </c>
      <c r="I25" s="418" t="s">
        <v>1</v>
      </c>
      <c r="J25" s="422" t="s">
        <v>1</v>
      </c>
      <c r="K25" s="463" t="s">
        <v>1</v>
      </c>
      <c r="L25" s="418" t="s">
        <v>1</v>
      </c>
      <c r="M25" s="418" t="s">
        <v>1</v>
      </c>
      <c r="N25" s="422" t="s">
        <v>1</v>
      </c>
      <c r="O25" s="463" t="s">
        <v>1</v>
      </c>
      <c r="P25" s="418" t="s">
        <v>1</v>
      </c>
      <c r="Q25" s="418" t="s">
        <v>1</v>
      </c>
      <c r="R25" s="422" t="s">
        <v>1</v>
      </c>
      <c r="S25" s="463" t="s">
        <v>1</v>
      </c>
      <c r="T25" s="418" t="s">
        <v>1</v>
      </c>
      <c r="U25" s="418" t="s">
        <v>1</v>
      </c>
      <c r="V25" s="422" t="s">
        <v>1</v>
      </c>
      <c r="W25" s="464">
        <v>862</v>
      </c>
      <c r="X25" s="465">
        <v>10021</v>
      </c>
      <c r="Y25" s="465">
        <v>1680</v>
      </c>
      <c r="Z25" s="466">
        <v>28562</v>
      </c>
      <c r="AA25" s="464">
        <v>3641</v>
      </c>
      <c r="AB25" s="465">
        <v>23677</v>
      </c>
      <c r="AC25" s="465">
        <v>5507</v>
      </c>
      <c r="AD25" s="467">
        <v>8360</v>
      </c>
      <c r="AE25" s="464">
        <v>2812</v>
      </c>
      <c r="AF25" s="465">
        <v>715</v>
      </c>
      <c r="AG25" s="465">
        <v>2949</v>
      </c>
      <c r="AH25" s="467">
        <v>12602</v>
      </c>
      <c r="AI25" s="468">
        <v>4566</v>
      </c>
      <c r="AJ25" s="469">
        <v>889</v>
      </c>
      <c r="AK25" s="470">
        <v>413</v>
      </c>
      <c r="AL25" s="471">
        <v>8371</v>
      </c>
      <c r="AM25" s="464">
        <v>1117</v>
      </c>
      <c r="AN25" s="470">
        <v>5753</v>
      </c>
      <c r="AO25" s="470">
        <v>2604</v>
      </c>
      <c r="AP25" s="471">
        <v>4265</v>
      </c>
    </row>
    <row r="26" spans="2:71" s="90" customFormat="1" ht="39" customHeight="1">
      <c r="B26" s="445" t="s">
        <v>332</v>
      </c>
      <c r="C26" s="472" t="s">
        <v>1</v>
      </c>
      <c r="D26" s="473" t="s">
        <v>1</v>
      </c>
      <c r="E26" s="473" t="s">
        <v>1</v>
      </c>
      <c r="F26" s="474" t="s">
        <v>1</v>
      </c>
      <c r="G26" s="472" t="s">
        <v>1</v>
      </c>
      <c r="H26" s="473" t="s">
        <v>1</v>
      </c>
      <c r="I26" s="473" t="s">
        <v>1</v>
      </c>
      <c r="J26" s="474" t="s">
        <v>1</v>
      </c>
      <c r="K26" s="472" t="s">
        <v>1</v>
      </c>
      <c r="L26" s="473" t="s">
        <v>1</v>
      </c>
      <c r="M26" s="473" t="s">
        <v>1</v>
      </c>
      <c r="N26" s="475" t="s">
        <v>1</v>
      </c>
      <c r="O26" s="472" t="s">
        <v>1</v>
      </c>
      <c r="P26" s="473" t="s">
        <v>1</v>
      </c>
      <c r="Q26" s="473" t="s">
        <v>1</v>
      </c>
      <c r="R26" s="475" t="s">
        <v>1</v>
      </c>
      <c r="S26" s="472" t="s">
        <v>1</v>
      </c>
      <c r="T26" s="473" t="s">
        <v>1</v>
      </c>
      <c r="U26" s="473" t="s">
        <v>1</v>
      </c>
      <c r="V26" s="475" t="s">
        <v>1</v>
      </c>
      <c r="W26" s="450">
        <v>-7117</v>
      </c>
      <c r="X26" s="448">
        <v>-6126</v>
      </c>
      <c r="Y26" s="448">
        <v>-12537</v>
      </c>
      <c r="Z26" s="476">
        <v>-11911</v>
      </c>
      <c r="AA26" s="450">
        <v>-590</v>
      </c>
      <c r="AB26" s="448">
        <v>-3929</v>
      </c>
      <c r="AC26" s="448">
        <v>-21773</v>
      </c>
      <c r="AD26" s="451">
        <v>-9701</v>
      </c>
      <c r="AE26" s="450">
        <v>-3315</v>
      </c>
      <c r="AF26" s="448">
        <v>-6518</v>
      </c>
      <c r="AG26" s="448">
        <v>-4732</v>
      </c>
      <c r="AH26" s="451">
        <v>-10517</v>
      </c>
      <c r="AI26" s="452">
        <v>-673</v>
      </c>
      <c r="AJ26" s="446">
        <v>-5042</v>
      </c>
      <c r="AK26" s="453">
        <v>-8016</v>
      </c>
      <c r="AL26" s="449">
        <v>-1283</v>
      </c>
      <c r="AM26" s="450">
        <v>-3674</v>
      </c>
      <c r="AN26" s="453">
        <v>-9469</v>
      </c>
      <c r="AO26" s="453">
        <v>7678</v>
      </c>
      <c r="AP26" s="449">
        <v>-11033</v>
      </c>
    </row>
    <row r="27" spans="2:71" s="90" customFormat="1" ht="39" customHeight="1">
      <c r="B27" s="477" t="s">
        <v>333</v>
      </c>
      <c r="C27" s="478">
        <v>-4580</v>
      </c>
      <c r="D27" s="429">
        <v>-28470</v>
      </c>
      <c r="E27" s="479">
        <v>-2739</v>
      </c>
      <c r="F27" s="428">
        <v>-54774</v>
      </c>
      <c r="G27" s="478">
        <v>-612</v>
      </c>
      <c r="H27" s="429">
        <v>-244715</v>
      </c>
      <c r="I27" s="479">
        <v>-10189</v>
      </c>
      <c r="J27" s="480">
        <v>-182651</v>
      </c>
      <c r="K27" s="478">
        <v>1843</v>
      </c>
      <c r="L27" s="479">
        <f>-2121-K27</f>
        <v>-3964</v>
      </c>
      <c r="M27" s="479">
        <v>-3307</v>
      </c>
      <c r="N27" s="480">
        <v>-3930</v>
      </c>
      <c r="O27" s="478">
        <v>2064</v>
      </c>
      <c r="P27" s="479">
        <v>-6802</v>
      </c>
      <c r="Q27" s="479">
        <v>1545</v>
      </c>
      <c r="R27" s="480">
        <v>1744</v>
      </c>
      <c r="S27" s="478">
        <v>6421</v>
      </c>
      <c r="T27" s="479">
        <v>-7449</v>
      </c>
      <c r="U27" s="479">
        <v>-1179</v>
      </c>
      <c r="V27" s="480">
        <v>-10928</v>
      </c>
      <c r="W27" s="478">
        <v>-6255</v>
      </c>
      <c r="X27" s="479">
        <v>3895</v>
      </c>
      <c r="Y27" s="479">
        <v>-10858</v>
      </c>
      <c r="Z27" s="480">
        <v>16652</v>
      </c>
      <c r="AA27" s="478">
        <v>3051</v>
      </c>
      <c r="AB27" s="479">
        <v>19748</v>
      </c>
      <c r="AC27" s="479">
        <f>AC25+AC26</f>
        <v>-16266</v>
      </c>
      <c r="AD27" s="480">
        <v>-1342</v>
      </c>
      <c r="AE27" s="478">
        <v>-503</v>
      </c>
      <c r="AF27" s="479">
        <v>-5803</v>
      </c>
      <c r="AG27" s="479">
        <v>-1783</v>
      </c>
      <c r="AH27" s="480">
        <v>2085</v>
      </c>
      <c r="AI27" s="481">
        <v>3893</v>
      </c>
      <c r="AJ27" s="482">
        <v>-4153</v>
      </c>
      <c r="AK27" s="483">
        <v>-7603</v>
      </c>
      <c r="AL27" s="484">
        <v>7088</v>
      </c>
      <c r="AM27" s="478">
        <v>-2557</v>
      </c>
      <c r="AN27" s="483">
        <v>-3716</v>
      </c>
      <c r="AO27" s="483">
        <v>10282</v>
      </c>
      <c r="AP27" s="484">
        <v>-6768</v>
      </c>
    </row>
    <row r="28" spans="2:71" s="19" customFormat="1" ht="39" customHeight="1">
      <c r="B28" s="401" t="s">
        <v>334</v>
      </c>
      <c r="C28" s="409">
        <v>1497</v>
      </c>
      <c r="D28" s="403">
        <v>-15472</v>
      </c>
      <c r="E28" s="410">
        <v>10374</v>
      </c>
      <c r="F28" s="402">
        <v>-38500</v>
      </c>
      <c r="G28" s="411">
        <v>13278</v>
      </c>
      <c r="H28" s="403">
        <v>-232842</v>
      </c>
      <c r="I28" s="410">
        <v>5224</v>
      </c>
      <c r="J28" s="415">
        <v>-165739</v>
      </c>
      <c r="K28" s="411">
        <f>SUM(K24:K27)</f>
        <v>22682</v>
      </c>
      <c r="L28" s="410">
        <f>40501-K28</f>
        <v>17819</v>
      </c>
      <c r="M28" s="410">
        <v>17937</v>
      </c>
      <c r="N28" s="412">
        <v>10976</v>
      </c>
      <c r="O28" s="411">
        <v>23815</v>
      </c>
      <c r="P28" s="410">
        <v>17840</v>
      </c>
      <c r="Q28" s="410">
        <v>23665</v>
      </c>
      <c r="R28" s="412">
        <v>22765</v>
      </c>
      <c r="S28" s="411">
        <v>34791</v>
      </c>
      <c r="T28" s="410">
        <v>17424</v>
      </c>
      <c r="U28" s="410">
        <v>23153</v>
      </c>
      <c r="V28" s="412">
        <v>12976</v>
      </c>
      <c r="W28" s="411">
        <v>22264</v>
      </c>
      <c r="X28" s="485">
        <v>30878</v>
      </c>
      <c r="Y28" s="485">
        <v>-2541</v>
      </c>
      <c r="Z28" s="486">
        <v>-13530</v>
      </c>
      <c r="AA28" s="411">
        <v>-2045</v>
      </c>
      <c r="AB28" s="410">
        <v>26391</v>
      </c>
      <c r="AC28" s="410">
        <v>-11243</v>
      </c>
      <c r="AD28" s="412">
        <v>5791</v>
      </c>
      <c r="AE28" s="411">
        <v>10293</v>
      </c>
      <c r="AF28" s="410">
        <v>5561</v>
      </c>
      <c r="AG28" s="410">
        <v>9828</v>
      </c>
      <c r="AH28" s="412">
        <v>13630</v>
      </c>
      <c r="AI28" s="413">
        <v>15083</v>
      </c>
      <c r="AJ28" s="409">
        <v>8433</v>
      </c>
      <c r="AK28" s="414">
        <v>7096</v>
      </c>
      <c r="AL28" s="415">
        <v>30842</v>
      </c>
      <c r="AM28" s="411">
        <v>4320</v>
      </c>
      <c r="AN28" s="414">
        <v>5188</v>
      </c>
      <c r="AO28" s="414">
        <v>14254</v>
      </c>
      <c r="AP28" s="415">
        <v>7957</v>
      </c>
    </row>
    <row r="29" spans="2:71" s="90" customFormat="1" ht="39" customHeight="1">
      <c r="B29" s="487" t="s">
        <v>250</v>
      </c>
      <c r="C29" s="488">
        <v>-2651</v>
      </c>
      <c r="D29" s="418">
        <v>-2836</v>
      </c>
      <c r="E29" s="489">
        <v>-3007</v>
      </c>
      <c r="F29" s="490">
        <v>-3788</v>
      </c>
      <c r="G29" s="491">
        <v>-2726</v>
      </c>
      <c r="H29" s="418">
        <v>-2827</v>
      </c>
      <c r="I29" s="489">
        <v>-1557</v>
      </c>
      <c r="J29" s="492">
        <v>-4221</v>
      </c>
      <c r="K29" s="491">
        <v>-3852</v>
      </c>
      <c r="L29" s="489">
        <f>-9786-K29</f>
        <v>-5934</v>
      </c>
      <c r="M29" s="489">
        <v>-4459</v>
      </c>
      <c r="N29" s="492">
        <v>-2239</v>
      </c>
      <c r="O29" s="491">
        <v>-4742</v>
      </c>
      <c r="P29" s="489">
        <v>-4068</v>
      </c>
      <c r="Q29" s="489">
        <v>-4677</v>
      </c>
      <c r="R29" s="492">
        <v>-5354</v>
      </c>
      <c r="S29" s="491">
        <v>-5273</v>
      </c>
      <c r="T29" s="489">
        <v>-4742</v>
      </c>
      <c r="U29" s="489">
        <v>-4382</v>
      </c>
      <c r="V29" s="492">
        <v>-5721</v>
      </c>
      <c r="W29" s="491">
        <v>-5375</v>
      </c>
      <c r="X29" s="489">
        <v>-7640</v>
      </c>
      <c r="Y29" s="489">
        <v>-5106</v>
      </c>
      <c r="Z29" s="492">
        <v>-1108</v>
      </c>
      <c r="AA29" s="491">
        <v>-1577</v>
      </c>
      <c r="AB29" s="489">
        <v>-2044</v>
      </c>
      <c r="AC29" s="489">
        <v>-1673</v>
      </c>
      <c r="AD29" s="492">
        <v>-3268</v>
      </c>
      <c r="AE29" s="491">
        <v>-2143</v>
      </c>
      <c r="AF29" s="489">
        <v>-2867</v>
      </c>
      <c r="AG29" s="489">
        <v>-2874</v>
      </c>
      <c r="AH29" s="492">
        <v>-3516</v>
      </c>
      <c r="AI29" s="493">
        <v>-3496</v>
      </c>
      <c r="AJ29" s="488">
        <v>-2868</v>
      </c>
      <c r="AK29" s="494">
        <v>-3523</v>
      </c>
      <c r="AL29" s="495">
        <v>-8595</v>
      </c>
      <c r="AM29" s="491">
        <v>-2923</v>
      </c>
      <c r="AN29" s="494">
        <v>-2761</v>
      </c>
      <c r="AO29" s="494">
        <v>-1084</v>
      </c>
      <c r="AP29" s="495">
        <v>-4673</v>
      </c>
    </row>
    <row r="30" spans="2:71" ht="39" customHeight="1">
      <c r="B30" s="496" t="s">
        <v>251</v>
      </c>
      <c r="C30" s="497">
        <v>676</v>
      </c>
      <c r="D30" s="498">
        <v>2199</v>
      </c>
      <c r="E30" s="499">
        <v>-973</v>
      </c>
      <c r="F30" s="461">
        <v>21156</v>
      </c>
      <c r="G30" s="500">
        <v>-481</v>
      </c>
      <c r="H30" s="498">
        <v>-13377</v>
      </c>
      <c r="I30" s="499">
        <v>-969</v>
      </c>
      <c r="J30" s="501">
        <v>-3460</v>
      </c>
      <c r="K30" s="500">
        <v>-94</v>
      </c>
      <c r="L30" s="499">
        <f>-3129-K30</f>
        <v>-3035</v>
      </c>
      <c r="M30" s="499">
        <v>-2053</v>
      </c>
      <c r="N30" s="501">
        <v>-658</v>
      </c>
      <c r="O30" s="500">
        <v>-198</v>
      </c>
      <c r="P30" s="499">
        <v>368</v>
      </c>
      <c r="Q30" s="499">
        <v>-1546</v>
      </c>
      <c r="R30" s="501">
        <v>-3595</v>
      </c>
      <c r="S30" s="500">
        <v>-1113</v>
      </c>
      <c r="T30" s="499">
        <v>-2785</v>
      </c>
      <c r="U30" s="499">
        <v>-674</v>
      </c>
      <c r="V30" s="501">
        <v>2510</v>
      </c>
      <c r="W30" s="500">
        <v>911</v>
      </c>
      <c r="X30" s="499">
        <v>-1217</v>
      </c>
      <c r="Y30" s="499">
        <v>-868</v>
      </c>
      <c r="Z30" s="501">
        <v>3664</v>
      </c>
      <c r="AA30" s="500">
        <v>1839</v>
      </c>
      <c r="AB30" s="499">
        <v>-2211</v>
      </c>
      <c r="AC30" s="499">
        <v>1405</v>
      </c>
      <c r="AD30" s="501">
        <v>-739</v>
      </c>
      <c r="AE30" s="500">
        <v>-1252</v>
      </c>
      <c r="AF30" s="499">
        <v>982</v>
      </c>
      <c r="AG30" s="499">
        <v>-346</v>
      </c>
      <c r="AH30" s="501">
        <v>-8487</v>
      </c>
      <c r="AI30" s="502">
        <v>-4154</v>
      </c>
      <c r="AJ30" s="497">
        <v>-870</v>
      </c>
      <c r="AK30" s="503">
        <v>-26805</v>
      </c>
      <c r="AL30" s="504">
        <v>-11992</v>
      </c>
      <c r="AM30" s="500">
        <v>943</v>
      </c>
      <c r="AN30" s="503">
        <v>618</v>
      </c>
      <c r="AO30" s="503">
        <v>-4485</v>
      </c>
      <c r="AP30" s="504">
        <v>912</v>
      </c>
    </row>
    <row r="31" spans="2:71" ht="39" customHeight="1">
      <c r="B31" s="505" t="s">
        <v>335</v>
      </c>
      <c r="C31" s="421" t="s">
        <v>336</v>
      </c>
      <c r="D31" s="419" t="s">
        <v>336</v>
      </c>
      <c r="E31" s="419" t="s">
        <v>336</v>
      </c>
      <c r="F31" s="423" t="s">
        <v>336</v>
      </c>
      <c r="G31" s="421" t="s">
        <v>336</v>
      </c>
      <c r="H31" s="419" t="s">
        <v>336</v>
      </c>
      <c r="I31" s="419" t="s">
        <v>336</v>
      </c>
      <c r="J31" s="423" t="s">
        <v>336</v>
      </c>
      <c r="K31" s="421" t="s">
        <v>336</v>
      </c>
      <c r="L31" s="419" t="s">
        <v>336</v>
      </c>
      <c r="M31" s="419" t="s">
        <v>336</v>
      </c>
      <c r="N31" s="423" t="s">
        <v>336</v>
      </c>
      <c r="O31" s="421" t="s">
        <v>336</v>
      </c>
      <c r="P31" s="419" t="s">
        <v>336</v>
      </c>
      <c r="Q31" s="419" t="s">
        <v>336</v>
      </c>
      <c r="R31" s="423" t="s">
        <v>336</v>
      </c>
      <c r="S31" s="421" t="s">
        <v>336</v>
      </c>
      <c r="T31" s="419" t="s">
        <v>336</v>
      </c>
      <c r="U31" s="419" t="s">
        <v>336</v>
      </c>
      <c r="V31" s="423" t="s">
        <v>336</v>
      </c>
      <c r="W31" s="421" t="s">
        <v>336</v>
      </c>
      <c r="X31" s="419" t="s">
        <v>336</v>
      </c>
      <c r="Y31" s="419" t="s">
        <v>336</v>
      </c>
      <c r="Z31" s="423" t="s">
        <v>336</v>
      </c>
      <c r="AA31" s="506" t="s">
        <v>253</v>
      </c>
      <c r="AB31" s="419" t="s">
        <v>336</v>
      </c>
      <c r="AC31" s="419" t="s">
        <v>336</v>
      </c>
      <c r="AD31" s="423" t="s">
        <v>336</v>
      </c>
      <c r="AE31" s="411">
        <v>6897</v>
      </c>
      <c r="AF31" s="410">
        <v>3676</v>
      </c>
      <c r="AG31" s="410">
        <v>6606</v>
      </c>
      <c r="AH31" s="412">
        <v>1629</v>
      </c>
      <c r="AI31" s="413">
        <v>7433</v>
      </c>
      <c r="AJ31" s="409">
        <v>4695</v>
      </c>
      <c r="AK31" s="414">
        <v>-23232</v>
      </c>
      <c r="AL31" s="415">
        <v>10254</v>
      </c>
      <c r="AM31" s="411">
        <v>2340</v>
      </c>
      <c r="AN31" s="414">
        <v>3044</v>
      </c>
      <c r="AO31" s="414">
        <v>8685</v>
      </c>
      <c r="AP31" s="415">
        <v>4196</v>
      </c>
    </row>
    <row r="32" spans="2:71" s="91" customFormat="1" ht="39" customHeight="1" thickBot="1">
      <c r="B32" s="496" t="s">
        <v>255</v>
      </c>
      <c r="C32" s="497">
        <v>-244</v>
      </c>
      <c r="D32" s="507">
        <v>-678</v>
      </c>
      <c r="E32" s="499">
        <v>-647</v>
      </c>
      <c r="F32" s="508">
        <v>-713</v>
      </c>
      <c r="G32" s="500">
        <v>-268</v>
      </c>
      <c r="H32" s="507">
        <v>-1826</v>
      </c>
      <c r="I32" s="499">
        <v>-583</v>
      </c>
      <c r="J32" s="501">
        <v>-101</v>
      </c>
      <c r="K32" s="500">
        <v>-294</v>
      </c>
      <c r="L32" s="499">
        <f>-1678-K32</f>
        <v>-1384</v>
      </c>
      <c r="M32" s="499">
        <v>-534</v>
      </c>
      <c r="N32" s="501">
        <v>-1171</v>
      </c>
      <c r="O32" s="500">
        <v>-160</v>
      </c>
      <c r="P32" s="499">
        <v>-1498</v>
      </c>
      <c r="Q32" s="499">
        <v>-1165</v>
      </c>
      <c r="R32" s="501">
        <v>-2683</v>
      </c>
      <c r="S32" s="500">
        <v>-1335</v>
      </c>
      <c r="T32" s="499">
        <v>-1522</v>
      </c>
      <c r="U32" s="499">
        <v>19</v>
      </c>
      <c r="V32" s="501">
        <v>-631</v>
      </c>
      <c r="W32" s="500">
        <v>-1499</v>
      </c>
      <c r="X32" s="499">
        <v>-2408</v>
      </c>
      <c r="Y32" s="499">
        <v>-117</v>
      </c>
      <c r="Z32" s="501">
        <v>2694</v>
      </c>
      <c r="AA32" s="500">
        <v>219</v>
      </c>
      <c r="AB32" s="499">
        <v>-562</v>
      </c>
      <c r="AC32" s="499">
        <v>-449</v>
      </c>
      <c r="AD32" s="501">
        <v>-1040</v>
      </c>
      <c r="AE32" s="500">
        <v>-342</v>
      </c>
      <c r="AF32" s="499">
        <v>-1112</v>
      </c>
      <c r="AG32" s="499">
        <v>-950</v>
      </c>
      <c r="AH32" s="501">
        <v>-422</v>
      </c>
      <c r="AI32" s="502">
        <v>-556</v>
      </c>
      <c r="AJ32" s="497">
        <v>-1290</v>
      </c>
      <c r="AK32" s="503">
        <v>-508</v>
      </c>
      <c r="AL32" s="504">
        <v>-445</v>
      </c>
      <c r="AM32" s="500">
        <v>-689</v>
      </c>
      <c r="AN32" s="503">
        <v>-1680</v>
      </c>
      <c r="AO32" s="503">
        <v>-661</v>
      </c>
      <c r="AP32" s="504">
        <v>-972</v>
      </c>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row>
    <row r="33" spans="2:43" s="19" customFormat="1" ht="39" customHeight="1" thickTop="1">
      <c r="B33" s="509" t="s">
        <v>337</v>
      </c>
      <c r="C33" s="510">
        <v>-721</v>
      </c>
      <c r="D33" s="511">
        <v>-16788</v>
      </c>
      <c r="E33" s="511">
        <v>5745</v>
      </c>
      <c r="F33" s="512">
        <v>-21845</v>
      </c>
      <c r="G33" s="510">
        <v>9802</v>
      </c>
      <c r="H33" s="511">
        <v>-250873</v>
      </c>
      <c r="I33" s="511">
        <v>2114</v>
      </c>
      <c r="J33" s="513">
        <v>-173518</v>
      </c>
      <c r="K33" s="510">
        <f>SUM(K28:K32)-1</f>
        <v>18441</v>
      </c>
      <c r="L33" s="511">
        <f>25908-K33</f>
        <v>7467</v>
      </c>
      <c r="M33" s="511">
        <v>10889</v>
      </c>
      <c r="N33" s="513">
        <v>6909</v>
      </c>
      <c r="O33" s="510">
        <v>18713</v>
      </c>
      <c r="P33" s="511">
        <v>12643</v>
      </c>
      <c r="Q33" s="511">
        <v>16276</v>
      </c>
      <c r="R33" s="513">
        <v>11134</v>
      </c>
      <c r="S33" s="510">
        <v>27068</v>
      </c>
      <c r="T33" s="511">
        <v>8376</v>
      </c>
      <c r="U33" s="511">
        <v>18116</v>
      </c>
      <c r="V33" s="513">
        <v>9133</v>
      </c>
      <c r="W33" s="510">
        <v>16301</v>
      </c>
      <c r="X33" s="511">
        <v>19611</v>
      </c>
      <c r="Y33" s="511">
        <v>-8634</v>
      </c>
      <c r="Z33" s="513">
        <v>-8277</v>
      </c>
      <c r="AA33" s="510">
        <v>-1564</v>
      </c>
      <c r="AB33" s="511">
        <v>21572</v>
      </c>
      <c r="AC33" s="511">
        <v>-11961</v>
      </c>
      <c r="AD33" s="513">
        <v>747</v>
      </c>
      <c r="AE33" s="510">
        <v>6554</v>
      </c>
      <c r="AF33" s="511">
        <v>2564</v>
      </c>
      <c r="AG33" s="511">
        <v>5656</v>
      </c>
      <c r="AH33" s="513">
        <v>1207</v>
      </c>
      <c r="AI33" s="514">
        <v>6876</v>
      </c>
      <c r="AJ33" s="512">
        <v>3405</v>
      </c>
      <c r="AK33" s="515">
        <v>-23739</v>
      </c>
      <c r="AL33" s="516">
        <v>9809</v>
      </c>
      <c r="AM33" s="510">
        <v>1650</v>
      </c>
      <c r="AN33" s="515">
        <v>1365</v>
      </c>
      <c r="AO33" s="515">
        <v>8023</v>
      </c>
      <c r="AP33" s="516">
        <v>3225</v>
      </c>
    </row>
    <row r="34" spans="2:43" s="90" customFormat="1" ht="39" customHeight="1">
      <c r="B34" s="517"/>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I34" s="518"/>
      <c r="AJ34" s="518"/>
      <c r="AK34" s="518"/>
      <c r="AM34" s="518"/>
      <c r="AN34" s="518"/>
      <c r="AO34" s="518"/>
    </row>
    <row r="35" spans="2:43" ht="20.25" customHeight="1">
      <c r="U35" s="520"/>
      <c r="V35" s="520"/>
      <c r="W35" s="520"/>
      <c r="X35" s="520"/>
      <c r="Y35" s="520"/>
      <c r="Z35" s="520"/>
      <c r="AA35" s="520"/>
      <c r="AB35" s="520"/>
      <c r="AC35" s="520"/>
      <c r="AD35" s="520"/>
      <c r="AE35" s="520"/>
      <c r="AF35" s="520"/>
      <c r="AG35" s="520"/>
      <c r="AH35" s="520"/>
      <c r="AI35" s="520"/>
      <c r="AJ35" s="520"/>
      <c r="AK35" s="520"/>
      <c r="AM35" s="520"/>
      <c r="AN35" s="520"/>
      <c r="AO35" s="520"/>
    </row>
    <row r="36" spans="2:43">
      <c r="B36" s="521"/>
      <c r="C36" s="522"/>
      <c r="D36" s="522"/>
      <c r="E36" s="522"/>
      <c r="F36" s="522"/>
      <c r="G36" s="522"/>
      <c r="H36" s="522"/>
      <c r="I36" s="522"/>
      <c r="J36" s="522"/>
      <c r="K36" s="522"/>
      <c r="L36" s="522"/>
      <c r="M36" s="522"/>
      <c r="N36" s="522"/>
      <c r="O36" s="522"/>
      <c r="P36" s="522"/>
      <c r="Q36" s="522"/>
      <c r="R36" s="522"/>
      <c r="S36" s="522"/>
      <c r="T36" s="522"/>
      <c r="U36" s="523"/>
      <c r="V36" s="523"/>
      <c r="W36" s="523"/>
      <c r="X36" s="524"/>
      <c r="Y36" s="524"/>
      <c r="Z36" s="524"/>
      <c r="AA36" s="523"/>
      <c r="AB36" s="523"/>
      <c r="AC36" s="523"/>
      <c r="AD36" s="523"/>
      <c r="AE36" s="523"/>
      <c r="AF36" s="523"/>
      <c r="AG36" s="524"/>
      <c r="AH36" s="524"/>
      <c r="AI36" s="523"/>
      <c r="AJ36" s="523"/>
      <c r="AK36" s="523"/>
      <c r="AL36" s="524"/>
      <c r="AM36" s="523"/>
      <c r="AN36" s="523"/>
      <c r="AO36" s="523"/>
      <c r="AP36" s="524"/>
      <c r="AQ36" s="524"/>
    </row>
    <row r="37" spans="2:43">
      <c r="B37" s="521"/>
      <c r="C37" s="522"/>
      <c r="D37" s="522"/>
      <c r="E37" s="522"/>
      <c r="F37" s="522"/>
      <c r="G37" s="522"/>
      <c r="H37" s="522"/>
      <c r="I37" s="522"/>
      <c r="J37" s="522"/>
      <c r="K37" s="522"/>
      <c r="L37" s="522"/>
      <c r="M37" s="522"/>
      <c r="N37" s="522"/>
      <c r="O37" s="522"/>
      <c r="P37" s="522"/>
      <c r="Q37" s="522"/>
      <c r="R37" s="522"/>
      <c r="S37" s="522"/>
      <c r="T37" s="522"/>
      <c r="U37" s="523"/>
      <c r="V37" s="523"/>
      <c r="W37" s="523"/>
      <c r="X37" s="524"/>
      <c r="Y37" s="524"/>
      <c r="Z37" s="524"/>
      <c r="AA37" s="523"/>
      <c r="AB37" s="523"/>
      <c r="AC37" s="523"/>
      <c r="AD37" s="523"/>
      <c r="AE37" s="523"/>
      <c r="AF37" s="523"/>
      <c r="AG37" s="524"/>
      <c r="AH37" s="524"/>
      <c r="AI37" s="523"/>
      <c r="AJ37" s="523"/>
      <c r="AK37" s="523"/>
      <c r="AL37" s="524"/>
      <c r="AM37" s="523"/>
      <c r="AN37" s="523"/>
      <c r="AO37" s="523"/>
      <c r="AP37" s="524"/>
      <c r="AQ37" s="524"/>
    </row>
    <row r="38" spans="2:43">
      <c r="B38" s="521"/>
      <c r="C38" s="522"/>
      <c r="D38" s="522"/>
      <c r="E38" s="522"/>
      <c r="F38" s="522"/>
      <c r="G38" s="522"/>
      <c r="H38" s="522"/>
      <c r="I38" s="522"/>
      <c r="J38" s="522"/>
      <c r="K38" s="522"/>
      <c r="L38" s="522"/>
      <c r="M38" s="522"/>
      <c r="N38" s="522"/>
      <c r="O38" s="522"/>
      <c r="P38" s="522"/>
      <c r="Q38" s="522"/>
      <c r="R38" s="522"/>
      <c r="S38" s="522"/>
      <c r="T38" s="522"/>
      <c r="U38" s="2"/>
      <c r="V38" s="1"/>
      <c r="W38" s="1"/>
      <c r="X38" s="525"/>
      <c r="Y38" s="525"/>
      <c r="Z38" s="525"/>
      <c r="AA38" s="1"/>
      <c r="AB38" s="1"/>
      <c r="AC38" s="1"/>
      <c r="AD38" s="1"/>
      <c r="AE38" s="1"/>
      <c r="AF38" s="1"/>
      <c r="AG38" s="526"/>
      <c r="AH38" s="526"/>
      <c r="AI38" s="1"/>
      <c r="AJ38" s="1"/>
      <c r="AK38" s="1"/>
      <c r="AL38" s="526"/>
      <c r="AM38" s="1"/>
      <c r="AN38" s="1"/>
      <c r="AO38" s="1"/>
      <c r="AP38" s="526"/>
      <c r="AQ38" s="526"/>
    </row>
    <row r="39" spans="2:43">
      <c r="B39" s="521"/>
      <c r="C39" s="522"/>
      <c r="D39" s="522"/>
      <c r="E39" s="522"/>
      <c r="F39" s="522"/>
      <c r="G39" s="522"/>
      <c r="H39" s="522"/>
      <c r="I39" s="522"/>
      <c r="J39" s="522"/>
      <c r="K39" s="522"/>
      <c r="L39" s="522"/>
      <c r="M39" s="522"/>
      <c r="N39" s="522"/>
      <c r="O39" s="522"/>
      <c r="P39" s="522"/>
      <c r="Q39" s="522"/>
      <c r="R39" s="522"/>
      <c r="S39" s="522"/>
      <c r="T39" s="522"/>
      <c r="U39" s="2"/>
      <c r="V39" s="1"/>
      <c r="W39" s="1"/>
      <c r="X39" s="525"/>
      <c r="Y39" s="525"/>
      <c r="Z39" s="525"/>
      <c r="AA39" s="1"/>
      <c r="AB39" s="1"/>
      <c r="AC39" s="1"/>
      <c r="AD39" s="1"/>
      <c r="AE39" s="1"/>
      <c r="AF39" s="1"/>
      <c r="AG39" s="526"/>
      <c r="AH39" s="526"/>
      <c r="AI39" s="1"/>
      <c r="AJ39" s="1"/>
      <c r="AK39" s="1"/>
      <c r="AL39" s="526"/>
      <c r="AM39" s="1"/>
      <c r="AN39" s="1"/>
      <c r="AO39" s="1"/>
      <c r="AP39" s="526"/>
      <c r="AQ39" s="526"/>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H107"/>
  <sheetViews>
    <sheetView showGridLines="0" view="pageBreakPreview" topLeftCell="A69" zoomScale="55" zoomScaleNormal="70" zoomScaleSheetLayoutView="55" workbookViewId="0">
      <pane xSplit="2" topLeftCell="C1" activePane="topRight" state="frozen"/>
      <selection activeCell="A37" sqref="A37"/>
      <selection pane="topRight" activeCell="K106" sqref="K106"/>
    </sheetView>
  </sheetViews>
  <sheetFormatPr defaultColWidth="8.81640625" defaultRowHeight="14"/>
  <cols>
    <col min="1" max="1" width="3.54296875" style="657" customWidth="1"/>
    <col min="2" max="2" width="66.81640625" style="657" customWidth="1"/>
    <col min="3" max="22" width="20.54296875" style="657" customWidth="1"/>
    <col min="23" max="25" width="21.453125" style="657" customWidth="1"/>
    <col min="26" max="34" width="21" style="657" customWidth="1"/>
    <col min="35" max="16384" width="8.81640625" style="657"/>
  </cols>
  <sheetData>
    <row r="1" spans="1:33" ht="22.5" customHeight="1">
      <c r="A1" s="654" t="s">
        <v>451</v>
      </c>
      <c r="B1" s="655"/>
      <c r="C1" s="656"/>
      <c r="D1" s="656"/>
      <c r="E1" s="656"/>
      <c r="F1" s="656"/>
      <c r="G1" s="656"/>
      <c r="H1" s="656"/>
      <c r="I1" s="656"/>
      <c r="J1" s="656"/>
      <c r="K1" s="656"/>
      <c r="L1" s="656"/>
      <c r="M1" s="656"/>
      <c r="N1" s="656"/>
      <c r="O1" s="656"/>
      <c r="P1" s="656"/>
      <c r="Q1" s="656"/>
      <c r="V1" s="658" t="s">
        <v>586</v>
      </c>
      <c r="W1" s="656"/>
      <c r="X1" s="656"/>
      <c r="Y1" s="656"/>
      <c r="Z1" s="656"/>
      <c r="AA1" s="656"/>
      <c r="AC1" s="659"/>
      <c r="AD1" s="659"/>
      <c r="AE1" s="659"/>
      <c r="AF1" s="659"/>
      <c r="AG1" s="659"/>
    </row>
    <row r="2" spans="1:33" ht="5.25" customHeight="1">
      <c r="B2" s="660"/>
    </row>
    <row r="3" spans="1:33" s="661" customFormat="1" ht="20.25" customHeight="1">
      <c r="B3" s="1327"/>
      <c r="C3" s="662" t="s">
        <v>70</v>
      </c>
      <c r="D3" s="1357" t="s">
        <v>468</v>
      </c>
      <c r="E3" s="1357" t="s">
        <v>471</v>
      </c>
      <c r="F3" s="1357" t="s">
        <v>474</v>
      </c>
      <c r="G3" s="663" t="s">
        <v>174</v>
      </c>
      <c r="H3" s="1359" t="s">
        <v>469</v>
      </c>
      <c r="I3" s="1357" t="s">
        <v>470</v>
      </c>
      <c r="J3" s="1357" t="s">
        <v>475</v>
      </c>
      <c r="K3" s="662" t="s">
        <v>485</v>
      </c>
      <c r="L3" s="664" t="s">
        <v>485</v>
      </c>
      <c r="M3" s="665" t="s">
        <v>485</v>
      </c>
      <c r="N3" s="665" t="s">
        <v>485</v>
      </c>
      <c r="O3" s="665" t="s">
        <v>504</v>
      </c>
      <c r="P3" s="665" t="s">
        <v>504</v>
      </c>
      <c r="Q3" s="665" t="s">
        <v>504</v>
      </c>
      <c r="R3" s="665" t="s">
        <v>504</v>
      </c>
      <c r="S3" s="665" t="s">
        <v>521</v>
      </c>
      <c r="T3" s="665" t="s">
        <v>521</v>
      </c>
      <c r="U3" s="665" t="s">
        <v>521</v>
      </c>
      <c r="V3" s="666" t="s">
        <v>521</v>
      </c>
    </row>
    <row r="4" spans="1:33" s="661" customFormat="1" ht="20.25" customHeight="1">
      <c r="B4" s="1328"/>
      <c r="C4" s="667" t="s">
        <v>172</v>
      </c>
      <c r="D4" s="1358"/>
      <c r="E4" s="1358"/>
      <c r="F4" s="1358"/>
      <c r="G4" s="667" t="s">
        <v>172</v>
      </c>
      <c r="H4" s="1333"/>
      <c r="I4" s="1346"/>
      <c r="J4" s="1346"/>
      <c r="K4" s="667" t="s">
        <v>172</v>
      </c>
      <c r="L4" s="668" t="s">
        <v>487</v>
      </c>
      <c r="M4" s="669" t="s">
        <v>488</v>
      </c>
      <c r="N4" s="669" t="s">
        <v>497</v>
      </c>
      <c r="O4" s="669" t="s">
        <v>172</v>
      </c>
      <c r="P4" s="669" t="s">
        <v>487</v>
      </c>
      <c r="Q4" s="669" t="s">
        <v>488</v>
      </c>
      <c r="R4" s="669" t="s">
        <v>497</v>
      </c>
      <c r="S4" s="669" t="s">
        <v>172</v>
      </c>
      <c r="T4" s="669" t="s">
        <v>523</v>
      </c>
      <c r="U4" s="669" t="s">
        <v>524</v>
      </c>
      <c r="V4" s="670" t="s">
        <v>527</v>
      </c>
    </row>
    <row r="5" spans="1:33" s="678" customFormat="1" ht="21.75" customHeight="1">
      <c r="A5" s="671"/>
      <c r="B5" s="672" t="s">
        <v>134</v>
      </c>
      <c r="C5" s="673"/>
      <c r="D5" s="673"/>
      <c r="E5" s="673"/>
      <c r="F5" s="673"/>
      <c r="G5" s="673"/>
      <c r="H5" s="673"/>
      <c r="I5" s="674"/>
      <c r="J5" s="674"/>
      <c r="K5" s="673"/>
      <c r="L5" s="675"/>
      <c r="M5" s="674"/>
      <c r="N5" s="674"/>
      <c r="O5" s="674"/>
      <c r="P5" s="674"/>
      <c r="Q5" s="674"/>
      <c r="R5" s="676"/>
      <c r="S5" s="676"/>
      <c r="T5" s="676"/>
      <c r="U5" s="676"/>
      <c r="V5" s="677"/>
    </row>
    <row r="6" spans="1:33" s="678" customFormat="1" ht="21.75" customHeight="1">
      <c r="A6" s="671"/>
      <c r="B6" s="679" t="s">
        <v>135</v>
      </c>
      <c r="C6" s="680">
        <v>447145</v>
      </c>
      <c r="D6" s="680">
        <v>415321</v>
      </c>
      <c r="E6" s="680">
        <v>419214</v>
      </c>
      <c r="F6" s="680">
        <v>377553</v>
      </c>
      <c r="G6" s="681">
        <v>439194</v>
      </c>
      <c r="H6" s="681">
        <v>423355</v>
      </c>
      <c r="I6" s="682">
        <v>431707</v>
      </c>
      <c r="J6" s="682">
        <v>419920</v>
      </c>
      <c r="K6" s="681">
        <v>431664</v>
      </c>
      <c r="L6" s="683">
        <v>432939</v>
      </c>
      <c r="M6" s="684">
        <v>447914</v>
      </c>
      <c r="N6" s="682">
        <v>405648</v>
      </c>
      <c r="O6" s="682">
        <v>423701</v>
      </c>
      <c r="P6" s="682">
        <v>406050</v>
      </c>
      <c r="Q6" s="682">
        <v>370849</v>
      </c>
      <c r="R6" s="682">
        <v>366239</v>
      </c>
      <c r="S6" s="682">
        <v>353210</v>
      </c>
      <c r="T6" s="682">
        <v>337934</v>
      </c>
      <c r="U6" s="682">
        <v>364182</v>
      </c>
      <c r="V6" s="685">
        <v>408210</v>
      </c>
    </row>
    <row r="7" spans="1:33" s="678" customFormat="1" ht="21.75" customHeight="1">
      <c r="A7" s="671"/>
      <c r="B7" s="686" t="s">
        <v>136</v>
      </c>
      <c r="C7" s="687">
        <v>20570</v>
      </c>
      <c r="D7" s="680">
        <v>20476</v>
      </c>
      <c r="E7" s="688">
        <v>21740</v>
      </c>
      <c r="F7" s="688">
        <v>25731</v>
      </c>
      <c r="G7" s="689">
        <v>20496</v>
      </c>
      <c r="H7" s="689">
        <v>20963</v>
      </c>
      <c r="I7" s="690">
        <v>24863</v>
      </c>
      <c r="J7" s="690">
        <v>22606</v>
      </c>
      <c r="K7" s="689">
        <v>19733</v>
      </c>
      <c r="L7" s="691">
        <v>20845</v>
      </c>
      <c r="M7" s="690">
        <v>23224</v>
      </c>
      <c r="N7" s="690">
        <v>27733</v>
      </c>
      <c r="O7" s="692">
        <v>21236</v>
      </c>
      <c r="P7" s="690">
        <v>23150</v>
      </c>
      <c r="Q7" s="690">
        <v>22576</v>
      </c>
      <c r="R7" s="689">
        <v>24271</v>
      </c>
      <c r="S7" s="689">
        <v>21829</v>
      </c>
      <c r="T7" s="689">
        <v>21604</v>
      </c>
      <c r="U7" s="689">
        <v>22159</v>
      </c>
      <c r="V7" s="693">
        <v>26221</v>
      </c>
    </row>
    <row r="8" spans="1:33" s="678" customFormat="1" ht="21.75" customHeight="1">
      <c r="A8" s="694"/>
      <c r="B8" s="695" t="s">
        <v>137</v>
      </c>
      <c r="C8" s="696">
        <f>SUM(C6:C7)</f>
        <v>467715</v>
      </c>
      <c r="D8" s="696">
        <v>435797</v>
      </c>
      <c r="E8" s="697">
        <v>440955</v>
      </c>
      <c r="F8" s="697">
        <v>403283</v>
      </c>
      <c r="G8" s="697">
        <v>459690</v>
      </c>
      <c r="H8" s="697">
        <v>444318</v>
      </c>
      <c r="I8" s="698">
        <v>456570</v>
      </c>
      <c r="J8" s="698">
        <v>442526</v>
      </c>
      <c r="K8" s="697">
        <v>451397</v>
      </c>
      <c r="L8" s="698">
        <v>453784</v>
      </c>
      <c r="M8" s="698">
        <v>471139</v>
      </c>
      <c r="N8" s="698">
        <v>433381</v>
      </c>
      <c r="O8" s="698">
        <v>444937</v>
      </c>
      <c r="P8" s="698">
        <v>429201</v>
      </c>
      <c r="Q8" s="698">
        <v>393425</v>
      </c>
      <c r="R8" s="697">
        <v>390509</v>
      </c>
      <c r="S8" s="697">
        <v>375039</v>
      </c>
      <c r="T8" s="697">
        <v>359539</v>
      </c>
      <c r="U8" s="697">
        <v>386340</v>
      </c>
      <c r="V8" s="699">
        <v>434431</v>
      </c>
    </row>
    <row r="9" spans="1:33" s="678" customFormat="1" ht="21.75" customHeight="1">
      <c r="A9" s="671"/>
      <c r="B9" s="695" t="s">
        <v>138</v>
      </c>
      <c r="C9" s="696">
        <v>-419438</v>
      </c>
      <c r="D9" s="696">
        <v>-389004</v>
      </c>
      <c r="E9" s="697">
        <v>-394372</v>
      </c>
      <c r="F9" s="697">
        <v>-357690</v>
      </c>
      <c r="G9" s="697">
        <v>-409736</v>
      </c>
      <c r="H9" s="697">
        <v>-394805</v>
      </c>
      <c r="I9" s="698">
        <v>-403073</v>
      </c>
      <c r="J9" s="698">
        <v>-397268</v>
      </c>
      <c r="K9" s="697">
        <v>-404168</v>
      </c>
      <c r="L9" s="698">
        <v>-404820</v>
      </c>
      <c r="M9" s="698">
        <v>-418902</v>
      </c>
      <c r="N9" s="698">
        <v>-384123</v>
      </c>
      <c r="O9" s="698">
        <v>-399419</v>
      </c>
      <c r="P9" s="698">
        <v>-382997</v>
      </c>
      <c r="Q9" s="698">
        <v>-351993</v>
      </c>
      <c r="R9" s="698">
        <v>-342924</v>
      </c>
      <c r="S9" s="698">
        <v>-328216</v>
      </c>
      <c r="T9" s="698">
        <v>-314573</v>
      </c>
      <c r="U9" s="698">
        <v>-336052</v>
      </c>
      <c r="V9" s="699">
        <v>-375823</v>
      </c>
    </row>
    <row r="10" spans="1:33" s="678" customFormat="1" ht="21.75" customHeight="1">
      <c r="A10" s="694"/>
      <c r="B10" s="695" t="s">
        <v>139</v>
      </c>
      <c r="C10" s="696">
        <v>48276</v>
      </c>
      <c r="D10" s="696">
        <v>46794</v>
      </c>
      <c r="E10" s="697">
        <v>46583</v>
      </c>
      <c r="F10" s="697">
        <v>45592</v>
      </c>
      <c r="G10" s="697">
        <v>49954</v>
      </c>
      <c r="H10" s="697">
        <v>49512</v>
      </c>
      <c r="I10" s="698">
        <v>53497</v>
      </c>
      <c r="J10" s="698">
        <v>45258</v>
      </c>
      <c r="K10" s="697">
        <v>47229</v>
      </c>
      <c r="L10" s="698">
        <v>48964</v>
      </c>
      <c r="M10" s="698">
        <v>52236</v>
      </c>
      <c r="N10" s="698">
        <v>49259</v>
      </c>
      <c r="O10" s="698">
        <v>45517</v>
      </c>
      <c r="P10" s="698">
        <v>46205</v>
      </c>
      <c r="Q10" s="698">
        <v>41431</v>
      </c>
      <c r="R10" s="697">
        <v>47586</v>
      </c>
      <c r="S10" s="697">
        <v>46823</v>
      </c>
      <c r="T10" s="697">
        <v>44965</v>
      </c>
      <c r="U10" s="697">
        <v>50288</v>
      </c>
      <c r="V10" s="699">
        <v>58609</v>
      </c>
    </row>
    <row r="11" spans="1:33" s="694" customFormat="1" ht="21.75" customHeight="1">
      <c r="B11" s="700" t="s">
        <v>140</v>
      </c>
      <c r="C11" s="701">
        <v>-38489</v>
      </c>
      <c r="D11" s="701">
        <v>-36989</v>
      </c>
      <c r="E11" s="702">
        <v>-38573</v>
      </c>
      <c r="F11" s="702">
        <v>-37040</v>
      </c>
      <c r="G11" s="703">
        <v>-38017</v>
      </c>
      <c r="H11" s="703">
        <v>-38623</v>
      </c>
      <c r="I11" s="704">
        <v>-41020</v>
      </c>
      <c r="J11" s="704">
        <v>-33968</v>
      </c>
      <c r="K11" s="703">
        <v>-37995</v>
      </c>
      <c r="L11" s="704">
        <v>-38652</v>
      </c>
      <c r="M11" s="704">
        <v>-40233</v>
      </c>
      <c r="N11" s="704">
        <v>-32859</v>
      </c>
      <c r="O11" s="705">
        <v>-38707</v>
      </c>
      <c r="P11" s="704">
        <v>-38157</v>
      </c>
      <c r="Q11" s="704">
        <v>-38877</v>
      </c>
      <c r="R11" s="702">
        <v>-38675</v>
      </c>
      <c r="S11" s="702">
        <v>-37686</v>
      </c>
      <c r="T11" s="702">
        <v>-36908</v>
      </c>
      <c r="U11" s="702">
        <v>-37366</v>
      </c>
      <c r="V11" s="706">
        <v>-41078</v>
      </c>
    </row>
    <row r="12" spans="1:33" s="694" customFormat="1" ht="21.75" customHeight="1">
      <c r="B12" s="707" t="s">
        <v>486</v>
      </c>
      <c r="C12" s="708">
        <v>-767</v>
      </c>
      <c r="D12" s="708">
        <v>597</v>
      </c>
      <c r="E12" s="709">
        <v>-430</v>
      </c>
      <c r="F12" s="709">
        <v>-10060</v>
      </c>
      <c r="G12" s="710">
        <v>-752</v>
      </c>
      <c r="H12" s="710">
        <v>-753</v>
      </c>
      <c r="I12" s="711">
        <v>-2682</v>
      </c>
      <c r="J12" s="711">
        <v>-18711</v>
      </c>
      <c r="K12" s="710">
        <v>599</v>
      </c>
      <c r="L12" s="712">
        <v>-1276</v>
      </c>
      <c r="M12" s="711">
        <v>-838</v>
      </c>
      <c r="N12" s="711">
        <v>-12883</v>
      </c>
      <c r="O12" s="713">
        <v>1150</v>
      </c>
      <c r="P12" s="711">
        <v>504</v>
      </c>
      <c r="Q12" s="711">
        <v>8134</v>
      </c>
      <c r="R12" s="711">
        <v>-6869</v>
      </c>
      <c r="S12" s="711">
        <v>-557</v>
      </c>
      <c r="T12" s="711">
        <v>-423</v>
      </c>
      <c r="U12" s="711">
        <v>5234</v>
      </c>
      <c r="V12" s="714">
        <v>-283</v>
      </c>
    </row>
    <row r="13" spans="1:33" s="694" customFormat="1" ht="21.75" customHeight="1">
      <c r="B13" s="715" t="s">
        <v>141</v>
      </c>
      <c r="C13" s="716">
        <v>110</v>
      </c>
      <c r="D13" s="716">
        <v>823</v>
      </c>
      <c r="E13" s="716">
        <v>237</v>
      </c>
      <c r="F13" s="716">
        <v>1039</v>
      </c>
      <c r="G13" s="717">
        <v>-110</v>
      </c>
      <c r="H13" s="717">
        <v>38</v>
      </c>
      <c r="I13" s="718">
        <v>562</v>
      </c>
      <c r="J13" s="718">
        <v>5642</v>
      </c>
      <c r="K13" s="717">
        <v>295</v>
      </c>
      <c r="L13" s="719">
        <v>237</v>
      </c>
      <c r="M13" s="718">
        <v>-83</v>
      </c>
      <c r="N13" s="718">
        <v>609</v>
      </c>
      <c r="O13" s="718">
        <v>375</v>
      </c>
      <c r="P13" s="718">
        <v>210</v>
      </c>
      <c r="Q13" s="718">
        <v>655</v>
      </c>
      <c r="R13" s="718">
        <v>258</v>
      </c>
      <c r="S13" s="718">
        <v>5</v>
      </c>
      <c r="T13" s="718">
        <v>10</v>
      </c>
      <c r="U13" s="718">
        <v>4812</v>
      </c>
      <c r="V13" s="720">
        <v>-30</v>
      </c>
    </row>
    <row r="14" spans="1:33" s="694" customFormat="1" ht="21.75" customHeight="1">
      <c r="B14" s="715" t="s">
        <v>142</v>
      </c>
      <c r="C14" s="717">
        <v>-334</v>
      </c>
      <c r="D14" s="717">
        <v>-485</v>
      </c>
      <c r="E14" s="716">
        <v>-1388</v>
      </c>
      <c r="F14" s="716">
        <v>-9342</v>
      </c>
      <c r="G14" s="717">
        <v>-229</v>
      </c>
      <c r="H14" s="717">
        <v>-69</v>
      </c>
      <c r="I14" s="718">
        <v>-4899</v>
      </c>
      <c r="J14" s="718">
        <v>-14264</v>
      </c>
      <c r="K14" s="717">
        <v>-181</v>
      </c>
      <c r="L14" s="719">
        <v>-176</v>
      </c>
      <c r="M14" s="718">
        <v>-60</v>
      </c>
      <c r="N14" s="718">
        <v>-17029</v>
      </c>
      <c r="O14" s="718">
        <v>-919</v>
      </c>
      <c r="P14" s="718">
        <v>-1000</v>
      </c>
      <c r="Q14" s="718">
        <v>-7372</v>
      </c>
      <c r="R14" s="718">
        <v>-14760</v>
      </c>
      <c r="S14" s="718">
        <v>-370</v>
      </c>
      <c r="T14" s="718">
        <v>-2438</v>
      </c>
      <c r="U14" s="718">
        <v>-94</v>
      </c>
      <c r="V14" s="720">
        <v>-1716</v>
      </c>
    </row>
    <row r="15" spans="1:33" s="694" customFormat="1" ht="21.75" customHeight="1">
      <c r="B15" s="721" t="s">
        <v>595</v>
      </c>
      <c r="C15" s="717">
        <v>67</v>
      </c>
      <c r="D15" s="717">
        <v>26</v>
      </c>
      <c r="E15" s="716">
        <v>5</v>
      </c>
      <c r="F15" s="716">
        <v>2040</v>
      </c>
      <c r="G15" s="717">
        <v>66</v>
      </c>
      <c r="H15" s="717">
        <v>450</v>
      </c>
      <c r="I15" s="718">
        <v>627</v>
      </c>
      <c r="J15" s="718">
        <v>523</v>
      </c>
      <c r="K15" s="717">
        <v>142</v>
      </c>
      <c r="L15" s="719">
        <v>395</v>
      </c>
      <c r="M15" s="718">
        <v>227</v>
      </c>
      <c r="N15" s="718">
        <v>994</v>
      </c>
      <c r="O15" s="718">
        <v>370</v>
      </c>
      <c r="P15" s="718">
        <v>886</v>
      </c>
      <c r="Q15" s="718">
        <v>10612</v>
      </c>
      <c r="R15" s="718">
        <v>1041</v>
      </c>
      <c r="S15" s="718">
        <v>93</v>
      </c>
      <c r="T15" s="718">
        <v>1200</v>
      </c>
      <c r="U15" s="718">
        <v>238</v>
      </c>
      <c r="V15" s="720">
        <v>8827</v>
      </c>
    </row>
    <row r="16" spans="1:33" s="694" customFormat="1" ht="21.75" customHeight="1">
      <c r="B16" s="715" t="s">
        <v>143</v>
      </c>
      <c r="C16" s="717">
        <v>-175</v>
      </c>
      <c r="D16" s="717">
        <v>-205</v>
      </c>
      <c r="E16" s="716">
        <v>-277</v>
      </c>
      <c r="F16" s="716">
        <v>-2868</v>
      </c>
      <c r="G16" s="717">
        <v>-167</v>
      </c>
      <c r="H16" s="717">
        <v>-68</v>
      </c>
      <c r="I16" s="718">
        <v>235</v>
      </c>
      <c r="J16" s="718">
        <v>-2684</v>
      </c>
      <c r="K16" s="717">
        <v>-87</v>
      </c>
      <c r="L16" s="719">
        <v>-575</v>
      </c>
      <c r="M16" s="718">
        <v>17</v>
      </c>
      <c r="N16" s="718">
        <v>-1435</v>
      </c>
      <c r="O16" s="718">
        <v>-86</v>
      </c>
      <c r="P16" s="718">
        <v>-559</v>
      </c>
      <c r="Q16" s="718">
        <v>171</v>
      </c>
      <c r="R16" s="718">
        <v>-875</v>
      </c>
      <c r="S16" s="718">
        <v>-273</v>
      </c>
      <c r="T16" s="718">
        <v>-165</v>
      </c>
      <c r="U16" s="718">
        <v>187</v>
      </c>
      <c r="V16" s="720">
        <v>-7923</v>
      </c>
    </row>
    <row r="17" spans="1:22" s="694" customFormat="1" ht="21.75" customHeight="1">
      <c r="B17" s="715" t="s">
        <v>144</v>
      </c>
      <c r="C17" s="717">
        <v>2939</v>
      </c>
      <c r="D17" s="717">
        <v>2585</v>
      </c>
      <c r="E17" s="716">
        <v>2259</v>
      </c>
      <c r="F17" s="716">
        <v>2919</v>
      </c>
      <c r="G17" s="717">
        <v>3054</v>
      </c>
      <c r="H17" s="717">
        <v>1533</v>
      </c>
      <c r="I17" s="718">
        <v>2153</v>
      </c>
      <c r="J17" s="718">
        <v>3689</v>
      </c>
      <c r="K17" s="717">
        <v>2280</v>
      </c>
      <c r="L17" s="719">
        <v>3833</v>
      </c>
      <c r="M17" s="718">
        <v>3636</v>
      </c>
      <c r="N17" s="718">
        <v>7444</v>
      </c>
      <c r="O17" s="718">
        <v>3041</v>
      </c>
      <c r="P17" s="718">
        <v>2751</v>
      </c>
      <c r="Q17" s="718">
        <v>6174</v>
      </c>
      <c r="R17" s="718">
        <v>8680</v>
      </c>
      <c r="S17" s="718">
        <v>2169</v>
      </c>
      <c r="T17" s="718">
        <v>2159</v>
      </c>
      <c r="U17" s="718">
        <v>2791</v>
      </c>
      <c r="V17" s="720">
        <v>2447</v>
      </c>
    </row>
    <row r="18" spans="1:22" s="694" customFormat="1" ht="21.75" customHeight="1">
      <c r="B18" s="722" t="s">
        <v>145</v>
      </c>
      <c r="C18" s="723">
        <v>-3375</v>
      </c>
      <c r="D18" s="723">
        <v>-2147</v>
      </c>
      <c r="E18" s="724">
        <v>-1266</v>
      </c>
      <c r="F18" s="724">
        <v>-3848</v>
      </c>
      <c r="G18" s="723">
        <v>-3365</v>
      </c>
      <c r="H18" s="723">
        <v>-2637</v>
      </c>
      <c r="I18" s="725">
        <v>-1362</v>
      </c>
      <c r="J18" s="725">
        <v>-11616</v>
      </c>
      <c r="K18" s="723">
        <v>-1848</v>
      </c>
      <c r="L18" s="726">
        <v>-4993</v>
      </c>
      <c r="M18" s="725">
        <v>-4574</v>
      </c>
      <c r="N18" s="725">
        <v>-3467</v>
      </c>
      <c r="O18" s="727">
        <v>-1629</v>
      </c>
      <c r="P18" s="725">
        <v>-1786</v>
      </c>
      <c r="Q18" s="725">
        <v>-2106</v>
      </c>
      <c r="R18" s="725">
        <v>-1212</v>
      </c>
      <c r="S18" s="725">
        <v>-2182</v>
      </c>
      <c r="T18" s="725">
        <v>-1188</v>
      </c>
      <c r="U18" s="725">
        <v>-2700</v>
      </c>
      <c r="V18" s="728">
        <v>-1888</v>
      </c>
    </row>
    <row r="19" spans="1:22" s="678" customFormat="1" ht="21.75" customHeight="1">
      <c r="A19" s="694"/>
      <c r="B19" s="729" t="s">
        <v>456</v>
      </c>
      <c r="C19" s="697">
        <v>9019</v>
      </c>
      <c r="D19" s="697">
        <v>10401</v>
      </c>
      <c r="E19" s="697">
        <v>7580</v>
      </c>
      <c r="F19" s="697">
        <v>-1507</v>
      </c>
      <c r="G19" s="697">
        <v>11184</v>
      </c>
      <c r="H19" s="697">
        <v>10136</v>
      </c>
      <c r="I19" s="698">
        <v>9796</v>
      </c>
      <c r="J19" s="698">
        <v>-7422</v>
      </c>
      <c r="K19" s="697">
        <v>9833</v>
      </c>
      <c r="L19" s="698">
        <v>9035</v>
      </c>
      <c r="M19" s="698">
        <v>11165</v>
      </c>
      <c r="N19" s="698">
        <v>3517</v>
      </c>
      <c r="O19" s="698">
        <v>7960</v>
      </c>
      <c r="P19" s="698">
        <v>8552</v>
      </c>
      <c r="Q19" s="698">
        <v>10688</v>
      </c>
      <c r="R19" s="697">
        <v>2042</v>
      </c>
      <c r="S19" s="697">
        <v>8579</v>
      </c>
      <c r="T19" s="697">
        <v>7634</v>
      </c>
      <c r="U19" s="697">
        <v>18157</v>
      </c>
      <c r="V19" s="699">
        <v>17248</v>
      </c>
    </row>
    <row r="20" spans="1:22" s="694" customFormat="1" ht="21.75" customHeight="1">
      <c r="B20" s="730" t="s">
        <v>146</v>
      </c>
      <c r="C20" s="731">
        <v>2561</v>
      </c>
      <c r="D20" s="731">
        <v>1800</v>
      </c>
      <c r="E20" s="709">
        <v>2051</v>
      </c>
      <c r="F20" s="709">
        <v>1610</v>
      </c>
      <c r="G20" s="731">
        <v>2674</v>
      </c>
      <c r="H20" s="731">
        <v>1797</v>
      </c>
      <c r="I20" s="711">
        <v>2323</v>
      </c>
      <c r="J20" s="711">
        <v>2419</v>
      </c>
      <c r="K20" s="731">
        <v>2816</v>
      </c>
      <c r="L20" s="712">
        <v>1837</v>
      </c>
      <c r="M20" s="711">
        <v>2697</v>
      </c>
      <c r="N20" s="711">
        <v>2045</v>
      </c>
      <c r="O20" s="732">
        <v>3014</v>
      </c>
      <c r="P20" s="711">
        <v>1569</v>
      </c>
      <c r="Q20" s="711">
        <v>2107</v>
      </c>
      <c r="R20" s="733">
        <v>1552</v>
      </c>
      <c r="S20" s="733">
        <v>2366</v>
      </c>
      <c r="T20" s="733">
        <v>1743</v>
      </c>
      <c r="U20" s="733">
        <v>1880</v>
      </c>
      <c r="V20" s="734">
        <v>2079</v>
      </c>
    </row>
    <row r="21" spans="1:22" s="694" customFormat="1" ht="21.75" customHeight="1">
      <c r="B21" s="715" t="s">
        <v>147</v>
      </c>
      <c r="C21" s="717">
        <v>1248</v>
      </c>
      <c r="D21" s="717">
        <v>1236</v>
      </c>
      <c r="E21" s="716">
        <v>1410</v>
      </c>
      <c r="F21" s="716">
        <v>1090</v>
      </c>
      <c r="G21" s="717">
        <v>1385</v>
      </c>
      <c r="H21" s="717">
        <v>1318</v>
      </c>
      <c r="I21" s="718">
        <v>1366</v>
      </c>
      <c r="J21" s="718">
        <v>1290</v>
      </c>
      <c r="K21" s="717">
        <v>1397</v>
      </c>
      <c r="L21" s="719">
        <v>1210</v>
      </c>
      <c r="M21" s="718">
        <v>1400</v>
      </c>
      <c r="N21" s="718">
        <v>853</v>
      </c>
      <c r="O21" s="718">
        <v>1196</v>
      </c>
      <c r="P21" s="718">
        <v>938</v>
      </c>
      <c r="Q21" s="718">
        <v>1059</v>
      </c>
      <c r="R21" s="718">
        <v>700</v>
      </c>
      <c r="S21" s="718">
        <v>988</v>
      </c>
      <c r="T21" s="718">
        <v>902</v>
      </c>
      <c r="U21" s="718">
        <v>869</v>
      </c>
      <c r="V21" s="720">
        <v>1144</v>
      </c>
    </row>
    <row r="22" spans="1:22" s="694" customFormat="1" ht="21.75" customHeight="1">
      <c r="A22" s="671"/>
      <c r="B22" s="735" t="s">
        <v>148</v>
      </c>
      <c r="C22" s="717">
        <v>1312</v>
      </c>
      <c r="D22" s="717">
        <v>387</v>
      </c>
      <c r="E22" s="716">
        <v>597</v>
      </c>
      <c r="F22" s="716">
        <v>465</v>
      </c>
      <c r="G22" s="717">
        <v>1279</v>
      </c>
      <c r="H22" s="717">
        <v>482</v>
      </c>
      <c r="I22" s="718">
        <v>911</v>
      </c>
      <c r="J22" s="718">
        <v>1138</v>
      </c>
      <c r="K22" s="717">
        <v>1419</v>
      </c>
      <c r="L22" s="719">
        <v>585</v>
      </c>
      <c r="M22" s="718">
        <v>1237</v>
      </c>
      <c r="N22" s="718">
        <v>1215</v>
      </c>
      <c r="O22" s="718">
        <v>1793</v>
      </c>
      <c r="P22" s="718">
        <v>656</v>
      </c>
      <c r="Q22" s="718">
        <v>1048</v>
      </c>
      <c r="R22" s="718">
        <v>852</v>
      </c>
      <c r="S22" s="718">
        <v>1378</v>
      </c>
      <c r="T22" s="718">
        <v>841</v>
      </c>
      <c r="U22" s="718">
        <v>1011</v>
      </c>
      <c r="V22" s="720">
        <v>935</v>
      </c>
    </row>
    <row r="23" spans="1:22" s="694" customFormat="1" ht="21.75" customHeight="1">
      <c r="A23" s="671"/>
      <c r="B23" s="735" t="s">
        <v>149</v>
      </c>
      <c r="C23" s="717" t="s">
        <v>1</v>
      </c>
      <c r="D23" s="717">
        <v>177</v>
      </c>
      <c r="E23" s="716">
        <v>45</v>
      </c>
      <c r="F23" s="716">
        <v>54</v>
      </c>
      <c r="G23" s="717">
        <v>10</v>
      </c>
      <c r="H23" s="717">
        <v>-3</v>
      </c>
      <c r="I23" s="718">
        <v>46</v>
      </c>
      <c r="J23" s="718">
        <v>-10</v>
      </c>
      <c r="K23" s="717" t="str">
        <f>B37</f>
        <v>※2　2017年度以前の金額は、従前開示しておりました「関係会社売却益」を表示しております。</v>
      </c>
      <c r="L23" s="719">
        <v>41</v>
      </c>
      <c r="M23" s="718">
        <v>60</v>
      </c>
      <c r="N23" s="718">
        <v>-23</v>
      </c>
      <c r="O23" s="718">
        <v>24</v>
      </c>
      <c r="P23" s="718">
        <v>-24</v>
      </c>
      <c r="Q23" s="718" t="s">
        <v>1</v>
      </c>
      <c r="R23" s="682" t="s">
        <v>1</v>
      </c>
      <c r="S23" s="682" t="s">
        <v>1</v>
      </c>
      <c r="T23" s="682" t="s">
        <v>1</v>
      </c>
      <c r="U23" s="682" t="s">
        <v>1</v>
      </c>
      <c r="V23" s="685" t="s">
        <v>1</v>
      </c>
    </row>
    <row r="24" spans="1:22" s="694" customFormat="1" ht="21.75" customHeight="1">
      <c r="A24" s="671"/>
      <c r="B24" s="730" t="s">
        <v>150</v>
      </c>
      <c r="C24" s="736">
        <v>-5570</v>
      </c>
      <c r="D24" s="736">
        <v>-5379</v>
      </c>
      <c r="E24" s="737">
        <v>-5258</v>
      </c>
      <c r="F24" s="737">
        <v>-5040</v>
      </c>
      <c r="G24" s="736">
        <v>-5151</v>
      </c>
      <c r="H24" s="736">
        <v>-5043</v>
      </c>
      <c r="I24" s="738">
        <v>-4945</v>
      </c>
      <c r="J24" s="738">
        <v>-4716</v>
      </c>
      <c r="K24" s="736">
        <v>-5070</v>
      </c>
      <c r="L24" s="739">
        <v>-5173</v>
      </c>
      <c r="M24" s="738">
        <v>-4941</v>
      </c>
      <c r="N24" s="738">
        <v>-3791</v>
      </c>
      <c r="O24" s="740">
        <v>-4421</v>
      </c>
      <c r="P24" s="738">
        <v>-4160</v>
      </c>
      <c r="Q24" s="738">
        <v>-4181</v>
      </c>
      <c r="R24" s="741">
        <v>-3617</v>
      </c>
      <c r="S24" s="741">
        <v>-3931</v>
      </c>
      <c r="T24" s="741">
        <v>-3562</v>
      </c>
      <c r="U24" s="741">
        <v>-3302</v>
      </c>
      <c r="V24" s="742">
        <v>-3610</v>
      </c>
    </row>
    <row r="25" spans="1:22" s="694" customFormat="1" ht="21.75" customHeight="1">
      <c r="A25" s="671"/>
      <c r="B25" s="735" t="s">
        <v>151</v>
      </c>
      <c r="C25" s="717">
        <v>-5543</v>
      </c>
      <c r="D25" s="717">
        <v>-5406</v>
      </c>
      <c r="E25" s="716">
        <v>-5258</v>
      </c>
      <c r="F25" s="716">
        <v>-5040</v>
      </c>
      <c r="G25" s="717">
        <v>-5151</v>
      </c>
      <c r="H25" s="717">
        <v>-5043</v>
      </c>
      <c r="I25" s="718">
        <v>-4945</v>
      </c>
      <c r="J25" s="718">
        <v>-4716</v>
      </c>
      <c r="K25" s="717">
        <v>-5065</v>
      </c>
      <c r="L25" s="719">
        <v>-5178</v>
      </c>
      <c r="M25" s="718">
        <v>-4941</v>
      </c>
      <c r="N25" s="718">
        <v>-3791</v>
      </c>
      <c r="O25" s="718">
        <v>-4421</v>
      </c>
      <c r="P25" s="718">
        <v>-4156</v>
      </c>
      <c r="Q25" s="718">
        <v>-4173</v>
      </c>
      <c r="R25" s="718">
        <v>-3566</v>
      </c>
      <c r="S25" s="718">
        <v>-3877</v>
      </c>
      <c r="T25" s="718">
        <v>-3589</v>
      </c>
      <c r="U25" s="718">
        <v>-3304</v>
      </c>
      <c r="V25" s="720">
        <v>-3612</v>
      </c>
    </row>
    <row r="26" spans="1:22" s="694" customFormat="1" ht="21.75" customHeight="1">
      <c r="A26" s="743"/>
      <c r="B26" s="744" t="s">
        <v>152</v>
      </c>
      <c r="C26" s="723">
        <v>-26</v>
      </c>
      <c r="D26" s="723">
        <v>26</v>
      </c>
      <c r="E26" s="745" t="s">
        <v>1</v>
      </c>
      <c r="F26" s="745" t="s">
        <v>1</v>
      </c>
      <c r="G26" s="723" t="s">
        <v>1</v>
      </c>
      <c r="H26" s="723" t="s">
        <v>1</v>
      </c>
      <c r="I26" s="727" t="s">
        <v>1</v>
      </c>
      <c r="J26" s="727" t="s">
        <v>1</v>
      </c>
      <c r="K26" s="723">
        <v>-5</v>
      </c>
      <c r="L26" s="726">
        <v>5</v>
      </c>
      <c r="M26" s="725" t="s">
        <v>1</v>
      </c>
      <c r="N26" s="727" t="s">
        <v>1</v>
      </c>
      <c r="O26" s="727" t="s">
        <v>1</v>
      </c>
      <c r="P26" s="725">
        <v>-3</v>
      </c>
      <c r="Q26" s="725">
        <v>-9</v>
      </c>
      <c r="R26" s="725">
        <v>-51</v>
      </c>
      <c r="S26" s="725">
        <v>-54</v>
      </c>
      <c r="T26" s="725">
        <v>28</v>
      </c>
      <c r="U26" s="725">
        <v>2</v>
      </c>
      <c r="V26" s="728">
        <v>2</v>
      </c>
    </row>
    <row r="27" spans="1:22" s="678" customFormat="1" ht="21.75" customHeight="1">
      <c r="A27" s="743"/>
      <c r="B27" s="729" t="s">
        <v>457</v>
      </c>
      <c r="C27" s="697">
        <v>3776</v>
      </c>
      <c r="D27" s="697">
        <v>2778</v>
      </c>
      <c r="E27" s="697">
        <v>870</v>
      </c>
      <c r="F27" s="697">
        <v>8360</v>
      </c>
      <c r="G27" s="697">
        <v>5258</v>
      </c>
      <c r="H27" s="697">
        <v>5445</v>
      </c>
      <c r="I27" s="698">
        <v>4319</v>
      </c>
      <c r="J27" s="698">
        <v>15957</v>
      </c>
      <c r="K27" s="697">
        <v>7284</v>
      </c>
      <c r="L27" s="698">
        <v>7753</v>
      </c>
      <c r="M27" s="698">
        <v>7484</v>
      </c>
      <c r="N27" s="698">
        <v>6092</v>
      </c>
      <c r="O27" s="698">
        <v>8511</v>
      </c>
      <c r="P27" s="698">
        <v>6702</v>
      </c>
      <c r="Q27" s="698">
        <v>4061</v>
      </c>
      <c r="R27" s="698">
        <v>3889</v>
      </c>
      <c r="S27" s="698">
        <v>2570</v>
      </c>
      <c r="T27" s="698">
        <v>4116</v>
      </c>
      <c r="U27" s="698">
        <v>3499</v>
      </c>
      <c r="V27" s="699">
        <v>2488</v>
      </c>
    </row>
    <row r="28" spans="1:22" s="678" customFormat="1" ht="21.75" customHeight="1">
      <c r="A28" s="694"/>
      <c r="B28" s="729" t="s">
        <v>458</v>
      </c>
      <c r="C28" s="697">
        <v>9787</v>
      </c>
      <c r="D28" s="697">
        <v>9599</v>
      </c>
      <c r="E28" s="697">
        <v>5244</v>
      </c>
      <c r="F28" s="697">
        <v>3422</v>
      </c>
      <c r="G28" s="697">
        <v>13966</v>
      </c>
      <c r="H28" s="697">
        <v>12335</v>
      </c>
      <c r="I28" s="698">
        <v>11492</v>
      </c>
      <c r="J28" s="698">
        <v>6240</v>
      </c>
      <c r="K28" s="697">
        <v>14864</v>
      </c>
      <c r="L28" s="698">
        <v>13451</v>
      </c>
      <c r="M28" s="698">
        <v>16407</v>
      </c>
      <c r="N28" s="698">
        <v>7862</v>
      </c>
      <c r="O28" s="698">
        <v>15065</v>
      </c>
      <c r="P28" s="698">
        <v>12663</v>
      </c>
      <c r="Q28" s="698">
        <v>12674</v>
      </c>
      <c r="R28" s="698">
        <v>3867</v>
      </c>
      <c r="S28" s="698">
        <v>9584</v>
      </c>
      <c r="T28" s="698">
        <v>9932</v>
      </c>
      <c r="U28" s="698">
        <v>20234</v>
      </c>
      <c r="V28" s="699">
        <v>18205</v>
      </c>
    </row>
    <row r="29" spans="1:22" s="678" customFormat="1" ht="21.75" customHeight="1">
      <c r="A29" s="671"/>
      <c r="B29" s="730" t="s">
        <v>153</v>
      </c>
      <c r="C29" s="731">
        <v>-1746</v>
      </c>
      <c r="D29" s="731">
        <v>-2632</v>
      </c>
      <c r="E29" s="697">
        <v>-4749</v>
      </c>
      <c r="F29" s="697">
        <v>-1931</v>
      </c>
      <c r="G29" s="731">
        <v>-4712</v>
      </c>
      <c r="H29" s="731">
        <v>-4710</v>
      </c>
      <c r="I29" s="698">
        <v>-3681</v>
      </c>
      <c r="J29" s="698">
        <v>1154</v>
      </c>
      <c r="K29" s="731">
        <v>-4746</v>
      </c>
      <c r="L29" s="698">
        <v>-3640</v>
      </c>
      <c r="M29" s="698">
        <v>-5289</v>
      </c>
      <c r="N29" s="698">
        <v>-1258</v>
      </c>
      <c r="O29" s="732">
        <v>-3184</v>
      </c>
      <c r="P29" s="698">
        <v>-1592</v>
      </c>
      <c r="Q29" s="698">
        <v>-2026</v>
      </c>
      <c r="R29" s="698">
        <v>-980</v>
      </c>
      <c r="S29" s="698">
        <v>-348</v>
      </c>
      <c r="T29" s="698">
        <v>-2406</v>
      </c>
      <c r="U29" s="698">
        <v>-4757</v>
      </c>
      <c r="V29" s="699">
        <v>-6368</v>
      </c>
    </row>
    <row r="30" spans="1:22" s="694" customFormat="1" ht="21.75" customHeight="1">
      <c r="B30" s="746" t="s">
        <v>170</v>
      </c>
      <c r="C30" s="697">
        <v>8040</v>
      </c>
      <c r="D30" s="697">
        <v>6967</v>
      </c>
      <c r="E30" s="697">
        <v>496</v>
      </c>
      <c r="F30" s="697">
        <v>1490</v>
      </c>
      <c r="G30" s="697">
        <v>9254</v>
      </c>
      <c r="H30" s="697">
        <v>7625</v>
      </c>
      <c r="I30" s="698">
        <v>7811</v>
      </c>
      <c r="J30" s="698">
        <v>7393</v>
      </c>
      <c r="K30" s="697">
        <v>10117</v>
      </c>
      <c r="L30" s="698">
        <v>9811</v>
      </c>
      <c r="M30" s="698">
        <v>11118</v>
      </c>
      <c r="N30" s="698">
        <v>6604</v>
      </c>
      <c r="O30" s="698">
        <v>11880</v>
      </c>
      <c r="P30" s="698">
        <v>11071</v>
      </c>
      <c r="Q30" s="698">
        <v>10649</v>
      </c>
      <c r="R30" s="698">
        <v>2886</v>
      </c>
      <c r="S30" s="698">
        <v>9236</v>
      </c>
      <c r="T30" s="698">
        <v>7525</v>
      </c>
      <c r="U30" s="698">
        <v>15477</v>
      </c>
      <c r="V30" s="699">
        <v>11837</v>
      </c>
    </row>
    <row r="31" spans="1:22" s="694" customFormat="1" ht="21.75" customHeight="1">
      <c r="B31" s="747" t="s">
        <v>171</v>
      </c>
      <c r="C31" s="708"/>
      <c r="D31" s="708"/>
      <c r="E31" s="748"/>
      <c r="F31" s="748"/>
      <c r="G31" s="710"/>
      <c r="H31" s="710"/>
      <c r="I31" s="749"/>
      <c r="J31" s="749"/>
      <c r="K31" s="710"/>
      <c r="L31" s="750"/>
      <c r="M31" s="749"/>
      <c r="N31" s="749"/>
      <c r="O31" s="713"/>
      <c r="P31" s="749"/>
      <c r="Q31" s="749"/>
      <c r="R31" s="751"/>
      <c r="S31" s="751"/>
      <c r="T31" s="751"/>
      <c r="U31" s="751"/>
      <c r="V31" s="752"/>
    </row>
    <row r="32" spans="1:22" s="694" customFormat="1" ht="21.75" customHeight="1">
      <c r="A32" s="678"/>
      <c r="B32" s="753" t="s">
        <v>156</v>
      </c>
      <c r="C32" s="754">
        <v>6977</v>
      </c>
      <c r="D32" s="754">
        <v>5413</v>
      </c>
      <c r="E32" s="754">
        <v>36</v>
      </c>
      <c r="F32" s="754">
        <v>1022</v>
      </c>
      <c r="G32" s="755">
        <v>7944</v>
      </c>
      <c r="H32" s="755">
        <v>6050</v>
      </c>
      <c r="I32" s="756">
        <v>6861</v>
      </c>
      <c r="J32" s="756">
        <v>6395</v>
      </c>
      <c r="K32" s="755">
        <v>8891</v>
      </c>
      <c r="L32" s="757">
        <v>7845</v>
      </c>
      <c r="M32" s="756">
        <v>10470</v>
      </c>
      <c r="N32" s="756">
        <v>5869</v>
      </c>
      <c r="O32" s="756">
        <v>10598</v>
      </c>
      <c r="P32" s="756">
        <v>10014</v>
      </c>
      <c r="Q32" s="756">
        <v>11596</v>
      </c>
      <c r="R32" s="755">
        <v>4318</v>
      </c>
      <c r="S32" s="755">
        <v>8420</v>
      </c>
      <c r="T32" s="755">
        <v>6939</v>
      </c>
      <c r="U32" s="755">
        <v>14723</v>
      </c>
      <c r="V32" s="758">
        <v>10678</v>
      </c>
    </row>
    <row r="33" spans="1:34" s="678" customFormat="1" ht="21.75" customHeight="1" thickBot="1">
      <c r="A33" s="694"/>
      <c r="B33" s="759" t="s">
        <v>157</v>
      </c>
      <c r="C33" s="760">
        <v>1063</v>
      </c>
      <c r="D33" s="760">
        <v>1554</v>
      </c>
      <c r="E33" s="761">
        <v>459</v>
      </c>
      <c r="F33" s="761">
        <v>468</v>
      </c>
      <c r="G33" s="761">
        <v>1309</v>
      </c>
      <c r="H33" s="761">
        <v>1576</v>
      </c>
      <c r="I33" s="725">
        <v>950</v>
      </c>
      <c r="J33" s="725">
        <v>998</v>
      </c>
      <c r="K33" s="761">
        <v>1226</v>
      </c>
      <c r="L33" s="726">
        <v>1965</v>
      </c>
      <c r="M33" s="725">
        <v>649</v>
      </c>
      <c r="N33" s="725">
        <v>735</v>
      </c>
      <c r="O33" s="762">
        <v>1282</v>
      </c>
      <c r="P33" s="725">
        <v>1057</v>
      </c>
      <c r="Q33" s="725">
        <v>-947</v>
      </c>
      <c r="R33" s="761">
        <v>-1431</v>
      </c>
      <c r="S33" s="761">
        <v>816</v>
      </c>
      <c r="T33" s="761">
        <v>586</v>
      </c>
      <c r="U33" s="761">
        <v>753</v>
      </c>
      <c r="V33" s="763">
        <v>1159</v>
      </c>
    </row>
    <row r="34" spans="1:34" s="694" customFormat="1" ht="20" thickTop="1">
      <c r="A34" s="657"/>
      <c r="B34" s="764" t="s">
        <v>596</v>
      </c>
      <c r="C34" s="765">
        <v>1010607</v>
      </c>
      <c r="D34" s="765">
        <v>949220</v>
      </c>
      <c r="E34" s="766">
        <v>992693</v>
      </c>
      <c r="F34" s="766">
        <v>981936</v>
      </c>
      <c r="G34" s="767">
        <v>1007422</v>
      </c>
      <c r="H34" s="767">
        <v>994736</v>
      </c>
      <c r="I34" s="768">
        <v>1060070</v>
      </c>
      <c r="J34" s="768">
        <v>984349</v>
      </c>
      <c r="K34" s="767">
        <v>946862</v>
      </c>
      <c r="L34" s="768">
        <v>997974</v>
      </c>
      <c r="M34" s="768">
        <v>1068728</v>
      </c>
      <c r="N34" s="768">
        <v>1091731</v>
      </c>
      <c r="O34" s="769">
        <v>1030091</v>
      </c>
      <c r="P34" s="768">
        <v>985816</v>
      </c>
      <c r="Q34" s="768">
        <v>1008540</v>
      </c>
      <c r="R34" s="766">
        <v>982202</v>
      </c>
      <c r="S34" s="766">
        <v>896291</v>
      </c>
      <c r="T34" s="766">
        <v>880383</v>
      </c>
      <c r="U34" s="766">
        <v>972622</v>
      </c>
      <c r="V34" s="770">
        <v>996253</v>
      </c>
    </row>
    <row r="35" spans="1:34" s="694" customFormat="1" ht="16.5">
      <c r="A35" s="657"/>
      <c r="B35" s="771"/>
      <c r="C35" s="772"/>
      <c r="D35" s="772"/>
      <c r="E35" s="772"/>
      <c r="F35" s="772"/>
      <c r="G35" s="772"/>
      <c r="H35" s="772"/>
      <c r="I35" s="772"/>
      <c r="J35" s="772"/>
      <c r="K35" s="772"/>
      <c r="L35" s="772"/>
      <c r="M35" s="772"/>
      <c r="N35" s="772"/>
      <c r="O35" s="772"/>
      <c r="P35" s="772"/>
      <c r="Q35" s="772"/>
      <c r="R35" s="772"/>
      <c r="S35" s="772"/>
      <c r="T35" s="772"/>
      <c r="U35" s="772"/>
      <c r="V35" s="772"/>
      <c r="AH35" s="661"/>
    </row>
    <row r="36" spans="1:34" s="678" customFormat="1" ht="21.75" customHeight="1">
      <c r="A36" s="773"/>
      <c r="B36" s="774" t="s">
        <v>598</v>
      </c>
      <c r="C36" s="775"/>
      <c r="D36" s="775"/>
      <c r="E36" s="775"/>
      <c r="F36" s="775"/>
      <c r="G36" s="775"/>
      <c r="H36" s="775"/>
      <c r="I36" s="775"/>
      <c r="J36" s="775"/>
      <c r="K36" s="776"/>
      <c r="L36" s="776"/>
      <c r="M36" s="776"/>
      <c r="N36" s="776"/>
      <c r="O36" s="776"/>
      <c r="P36" s="776"/>
      <c r="Q36" s="776"/>
      <c r="R36" s="776"/>
      <c r="S36" s="776"/>
      <c r="T36" s="776"/>
      <c r="U36" s="776"/>
      <c r="V36" s="776"/>
      <c r="AH36" s="661"/>
    </row>
    <row r="37" spans="1:34" s="678" customFormat="1" ht="21.75" customHeight="1">
      <c r="A37" s="657"/>
      <c r="B37" s="774" t="s">
        <v>619</v>
      </c>
      <c r="C37" s="777"/>
      <c r="D37" s="777"/>
      <c r="E37" s="777"/>
      <c r="F37" s="777"/>
      <c r="G37" s="777"/>
      <c r="H37" s="777"/>
      <c r="I37" s="777"/>
      <c r="J37" s="777"/>
      <c r="K37" s="778"/>
      <c r="L37" s="778"/>
      <c r="M37" s="778"/>
      <c r="N37" s="778"/>
      <c r="O37" s="778"/>
      <c r="P37" s="778"/>
      <c r="Q37" s="778"/>
      <c r="R37" s="778"/>
      <c r="S37" s="778"/>
      <c r="T37" s="778"/>
      <c r="U37" s="778"/>
      <c r="V37" s="778"/>
      <c r="AH37" s="661"/>
    </row>
    <row r="38" spans="1:34" s="678" customFormat="1" ht="21.75" customHeight="1">
      <c r="A38" s="657"/>
      <c r="B38" s="779" t="s">
        <v>620</v>
      </c>
      <c r="C38" s="777"/>
      <c r="D38" s="777"/>
      <c r="E38" s="777"/>
      <c r="F38" s="777"/>
      <c r="G38" s="777"/>
      <c r="H38" s="777"/>
      <c r="I38" s="777"/>
      <c r="J38" s="777"/>
      <c r="K38" s="778"/>
      <c r="L38" s="778"/>
      <c r="M38" s="778"/>
      <c r="N38" s="778"/>
      <c r="O38" s="778"/>
      <c r="P38" s="778"/>
      <c r="Q38" s="778"/>
      <c r="R38" s="778"/>
      <c r="S38" s="778"/>
      <c r="T38" s="778"/>
      <c r="U38" s="778"/>
      <c r="V38" s="778"/>
      <c r="AH38" s="661"/>
    </row>
    <row r="39" spans="1:34" ht="15.5">
      <c r="AH39" s="661"/>
    </row>
    <row r="40" spans="1:34" ht="15.5">
      <c r="AH40" s="661"/>
    </row>
    <row r="41" spans="1:34" ht="15.5">
      <c r="P41" s="658"/>
      <c r="Q41" s="658"/>
      <c r="R41" s="658"/>
      <c r="S41" s="658"/>
      <c r="T41" s="658"/>
      <c r="U41" s="658"/>
      <c r="V41" s="658" t="s">
        <v>586</v>
      </c>
      <c r="AH41" s="661"/>
    </row>
    <row r="42" spans="1:34" ht="18" customHeight="1">
      <c r="B42" s="1355"/>
      <c r="C42" s="780" t="s">
        <v>531</v>
      </c>
      <c r="D42" s="599" t="s">
        <v>531</v>
      </c>
      <c r="E42" s="599" t="s">
        <v>531</v>
      </c>
      <c r="F42" s="599" t="s">
        <v>531</v>
      </c>
      <c r="G42" s="665" t="s">
        <v>535</v>
      </c>
      <c r="H42" s="662" t="s">
        <v>535</v>
      </c>
      <c r="I42" s="665" t="s">
        <v>535</v>
      </c>
      <c r="J42" s="662" t="s">
        <v>535</v>
      </c>
      <c r="K42" s="665" t="s">
        <v>575</v>
      </c>
      <c r="L42" s="662" t="s">
        <v>575</v>
      </c>
      <c r="M42" s="664" t="s">
        <v>575</v>
      </c>
      <c r="N42" s="665" t="s">
        <v>587</v>
      </c>
      <c r="O42" s="653" t="s">
        <v>594</v>
      </c>
      <c r="P42" s="664" t="s">
        <v>594</v>
      </c>
      <c r="Q42" s="665" t="s">
        <v>594</v>
      </c>
      <c r="R42" s="665" t="s">
        <v>594</v>
      </c>
      <c r="S42" s="898" t="s">
        <v>631</v>
      </c>
      <c r="T42" s="933" t="s">
        <v>631</v>
      </c>
      <c r="U42" s="968" t="s">
        <v>631</v>
      </c>
      <c r="V42" s="1114" t="s">
        <v>631</v>
      </c>
      <c r="AH42" s="661"/>
    </row>
    <row r="43" spans="1:34" ht="17.5">
      <c r="B43" s="1356"/>
      <c r="C43" s="781" t="s">
        <v>172</v>
      </c>
      <c r="D43" s="600" t="s">
        <v>523</v>
      </c>
      <c r="E43" s="600" t="s">
        <v>524</v>
      </c>
      <c r="F43" s="600" t="s">
        <v>534</v>
      </c>
      <c r="G43" s="669" t="s">
        <v>172</v>
      </c>
      <c r="H43" s="782" t="s">
        <v>630</v>
      </c>
      <c r="I43" s="783" t="s">
        <v>564</v>
      </c>
      <c r="J43" s="784" t="s">
        <v>325</v>
      </c>
      <c r="K43" s="783" t="s">
        <v>576</v>
      </c>
      <c r="L43" s="784" t="s">
        <v>583</v>
      </c>
      <c r="M43" s="785" t="s">
        <v>584</v>
      </c>
      <c r="N43" s="783" t="s">
        <v>534</v>
      </c>
      <c r="O43" s="879" t="s">
        <v>576</v>
      </c>
      <c r="P43" s="785" t="s">
        <v>583</v>
      </c>
      <c r="Q43" s="783" t="s">
        <v>584</v>
      </c>
      <c r="R43" s="783" t="s">
        <v>325</v>
      </c>
      <c r="S43" s="899" t="s">
        <v>632</v>
      </c>
      <c r="T43" s="879" t="s">
        <v>583</v>
      </c>
      <c r="U43" s="969" t="s">
        <v>584</v>
      </c>
      <c r="V43" s="986" t="s">
        <v>325</v>
      </c>
      <c r="AH43" s="661"/>
    </row>
    <row r="44" spans="1:34" ht="21.75" customHeight="1">
      <c r="B44" s="672" t="s">
        <v>134</v>
      </c>
      <c r="C44" s="674"/>
      <c r="D44" s="674"/>
      <c r="E44" s="674"/>
      <c r="F44" s="674"/>
      <c r="G44" s="674"/>
      <c r="H44" s="674"/>
      <c r="I44" s="674"/>
      <c r="J44" s="673"/>
      <c r="K44" s="674"/>
      <c r="L44" s="673"/>
      <c r="M44" s="675"/>
      <c r="N44" s="786"/>
      <c r="O44" s="880"/>
      <c r="P44" s="675"/>
      <c r="Q44" s="674"/>
      <c r="R44" s="674"/>
      <c r="S44" s="900"/>
      <c r="T44" s="284"/>
      <c r="U44" s="970"/>
      <c r="V44" s="987"/>
      <c r="AH44" s="661"/>
    </row>
    <row r="45" spans="1:34" ht="21.75" customHeight="1">
      <c r="B45" s="679" t="s">
        <v>135</v>
      </c>
      <c r="C45" s="787">
        <v>413076</v>
      </c>
      <c r="D45" s="787">
        <v>426825</v>
      </c>
      <c r="E45" s="787">
        <v>443639</v>
      </c>
      <c r="F45" s="787">
        <v>433130</v>
      </c>
      <c r="G45" s="787">
        <v>442558</v>
      </c>
      <c r="H45" s="787">
        <v>446710</v>
      </c>
      <c r="I45" s="787">
        <v>441464</v>
      </c>
      <c r="J45" s="788">
        <v>418587</v>
      </c>
      <c r="K45" s="787">
        <v>413366</v>
      </c>
      <c r="L45" s="788">
        <v>431272</v>
      </c>
      <c r="M45" s="789">
        <v>399010</v>
      </c>
      <c r="N45" s="788">
        <v>407944</v>
      </c>
      <c r="O45" s="881">
        <v>330069</v>
      </c>
      <c r="P45" s="789">
        <v>374503</v>
      </c>
      <c r="Q45" s="787">
        <v>391438</v>
      </c>
      <c r="R45" s="787">
        <v>416717</v>
      </c>
      <c r="S45" s="901">
        <v>468880</v>
      </c>
      <c r="T45" s="881">
        <f>952381-S45</f>
        <v>483501</v>
      </c>
      <c r="U45" s="971">
        <v>522741</v>
      </c>
      <c r="V45" s="988">
        <v>523096</v>
      </c>
      <c r="AH45" s="661"/>
    </row>
    <row r="46" spans="1:34" ht="21.75" customHeight="1">
      <c r="B46" s="686" t="s">
        <v>136</v>
      </c>
      <c r="C46" s="790">
        <v>19368</v>
      </c>
      <c r="D46" s="790">
        <v>24774</v>
      </c>
      <c r="E46" s="790">
        <v>25923</v>
      </c>
      <c r="F46" s="790">
        <v>29723</v>
      </c>
      <c r="G46" s="790">
        <v>25351</v>
      </c>
      <c r="H46" s="790">
        <v>27164</v>
      </c>
      <c r="I46" s="790">
        <v>27383</v>
      </c>
      <c r="J46" s="791">
        <v>26972</v>
      </c>
      <c r="K46" s="790">
        <v>24060</v>
      </c>
      <c r="L46" s="791">
        <v>25134</v>
      </c>
      <c r="M46" s="792">
        <v>25755</v>
      </c>
      <c r="N46" s="791">
        <v>28284</v>
      </c>
      <c r="O46" s="882">
        <v>19210</v>
      </c>
      <c r="P46" s="792">
        <v>20839</v>
      </c>
      <c r="Q46" s="790">
        <v>23594</v>
      </c>
      <c r="R46" s="790">
        <v>26115</v>
      </c>
      <c r="S46" s="902">
        <v>23962</v>
      </c>
      <c r="T46" s="882">
        <f>48312-S46</f>
        <v>24350</v>
      </c>
      <c r="U46" s="972">
        <v>25145</v>
      </c>
      <c r="V46" s="989">
        <v>29077</v>
      </c>
      <c r="AH46" s="661"/>
    </row>
    <row r="47" spans="1:34" ht="21.75" customHeight="1">
      <c r="B47" s="695" t="s">
        <v>137</v>
      </c>
      <c r="C47" s="793">
        <v>432445</v>
      </c>
      <c r="D47" s="793">
        <v>451599</v>
      </c>
      <c r="E47" s="793">
        <v>469562</v>
      </c>
      <c r="F47" s="793">
        <v>462853</v>
      </c>
      <c r="G47" s="793">
        <v>467910</v>
      </c>
      <c r="H47" s="793">
        <v>473873</v>
      </c>
      <c r="I47" s="793">
        <v>468847</v>
      </c>
      <c r="J47" s="794">
        <v>445560</v>
      </c>
      <c r="K47" s="793">
        <v>437426</v>
      </c>
      <c r="L47" s="794">
        <v>456406</v>
      </c>
      <c r="M47" s="795">
        <v>424766</v>
      </c>
      <c r="N47" s="794">
        <v>436227</v>
      </c>
      <c r="O47" s="883">
        <v>349280</v>
      </c>
      <c r="P47" s="795">
        <v>395342</v>
      </c>
      <c r="Q47" s="793">
        <v>415031</v>
      </c>
      <c r="R47" s="793">
        <v>442832</v>
      </c>
      <c r="S47" s="903">
        <v>492842</v>
      </c>
      <c r="T47" s="883">
        <f>1000694-S47</f>
        <v>507852</v>
      </c>
      <c r="U47" s="973">
        <v>547885</v>
      </c>
      <c r="V47" s="990">
        <v>552173</v>
      </c>
      <c r="AH47" s="661"/>
    </row>
    <row r="48" spans="1:34" ht="21.75" customHeight="1">
      <c r="B48" s="695" t="s">
        <v>138</v>
      </c>
      <c r="C48" s="793">
        <v>-380815</v>
      </c>
      <c r="D48" s="793">
        <v>-391768</v>
      </c>
      <c r="E48" s="793">
        <v>-412152</v>
      </c>
      <c r="F48" s="793">
        <v>-399343</v>
      </c>
      <c r="G48" s="793">
        <v>-408041</v>
      </c>
      <c r="H48" s="793">
        <v>-412848</v>
      </c>
      <c r="I48" s="793">
        <v>-407970</v>
      </c>
      <c r="J48" s="794">
        <v>-386374</v>
      </c>
      <c r="K48" s="793">
        <v>-382539</v>
      </c>
      <c r="L48" s="794">
        <v>-401556</v>
      </c>
      <c r="M48" s="795">
        <v>-375060</v>
      </c>
      <c r="N48" s="794">
        <v>-375175</v>
      </c>
      <c r="O48" s="883">
        <v>-310324</v>
      </c>
      <c r="P48" s="795">
        <v>-349846</v>
      </c>
      <c r="Q48" s="793">
        <v>-367010</v>
      </c>
      <c r="R48" s="793">
        <v>-387185</v>
      </c>
      <c r="S48" s="903">
        <v>-436396</v>
      </c>
      <c r="T48" s="883">
        <f>-882977-S48</f>
        <v>-446581</v>
      </c>
      <c r="U48" s="973">
        <v>-474947</v>
      </c>
      <c r="V48" s="990">
        <v>-471509</v>
      </c>
      <c r="AH48" s="661"/>
    </row>
    <row r="49" spans="2:34" ht="21.75" customHeight="1">
      <c r="B49" s="695" t="s">
        <v>139</v>
      </c>
      <c r="C49" s="793">
        <v>51629</v>
      </c>
      <c r="D49" s="793">
        <v>59831</v>
      </c>
      <c r="E49" s="793">
        <v>57410</v>
      </c>
      <c r="F49" s="793">
        <v>63510</v>
      </c>
      <c r="G49" s="793">
        <v>59868</v>
      </c>
      <c r="H49" s="793">
        <v>61025</v>
      </c>
      <c r="I49" s="793">
        <v>60878</v>
      </c>
      <c r="J49" s="794">
        <v>59185</v>
      </c>
      <c r="K49" s="793">
        <v>54887</v>
      </c>
      <c r="L49" s="794">
        <v>54850</v>
      </c>
      <c r="M49" s="795">
        <v>49706</v>
      </c>
      <c r="N49" s="794">
        <v>61051</v>
      </c>
      <c r="O49" s="883">
        <v>38955</v>
      </c>
      <c r="P49" s="795">
        <v>45497</v>
      </c>
      <c r="Q49" s="793">
        <v>48021</v>
      </c>
      <c r="R49" s="793">
        <v>55647</v>
      </c>
      <c r="S49" s="903">
        <v>56446</v>
      </c>
      <c r="T49" s="883">
        <f>117716-S49</f>
        <v>61270</v>
      </c>
      <c r="U49" s="973">
        <v>72939</v>
      </c>
      <c r="V49" s="990">
        <v>80664</v>
      </c>
      <c r="AH49" s="661"/>
    </row>
    <row r="50" spans="2:34" ht="21.75" customHeight="1">
      <c r="B50" s="700" t="s">
        <v>140</v>
      </c>
      <c r="C50" s="796">
        <v>-38454</v>
      </c>
      <c r="D50" s="796">
        <v>-40062</v>
      </c>
      <c r="E50" s="796">
        <v>-40727</v>
      </c>
      <c r="F50" s="796">
        <v>-43419</v>
      </c>
      <c r="G50" s="796">
        <v>-42726</v>
      </c>
      <c r="H50" s="796">
        <v>-42918</v>
      </c>
      <c r="I50" s="796">
        <v>-42480</v>
      </c>
      <c r="J50" s="797">
        <v>-45309</v>
      </c>
      <c r="K50" s="796">
        <v>-42821</v>
      </c>
      <c r="L50" s="797">
        <v>-42799</v>
      </c>
      <c r="M50" s="798">
        <v>-44295</v>
      </c>
      <c r="N50" s="797">
        <v>-43328</v>
      </c>
      <c r="O50" s="884">
        <v>-38818</v>
      </c>
      <c r="P50" s="798">
        <v>-40132</v>
      </c>
      <c r="Q50" s="796">
        <v>-40545</v>
      </c>
      <c r="R50" s="796">
        <v>-41585</v>
      </c>
      <c r="S50" s="904">
        <v>-41785</v>
      </c>
      <c r="T50" s="884">
        <f>-83807-S50</f>
        <v>-42022</v>
      </c>
      <c r="U50" s="974">
        <v>-46252</v>
      </c>
      <c r="V50" s="991">
        <v>-50255</v>
      </c>
      <c r="AH50" s="661"/>
    </row>
    <row r="51" spans="2:34" ht="21.75" customHeight="1">
      <c r="B51" s="707" t="s">
        <v>486</v>
      </c>
      <c r="C51" s="799">
        <v>947</v>
      </c>
      <c r="D51" s="799">
        <v>-3985</v>
      </c>
      <c r="E51" s="799">
        <v>501</v>
      </c>
      <c r="F51" s="799">
        <v>-7341</v>
      </c>
      <c r="G51" s="799">
        <v>4924</v>
      </c>
      <c r="H51" s="799">
        <v>765</v>
      </c>
      <c r="I51" s="799">
        <v>-1458</v>
      </c>
      <c r="J51" s="800">
        <v>-1755</v>
      </c>
      <c r="K51" s="799">
        <v>-132</v>
      </c>
      <c r="L51" s="800">
        <v>139</v>
      </c>
      <c r="M51" s="801">
        <v>1332</v>
      </c>
      <c r="N51" s="800">
        <v>6191</v>
      </c>
      <c r="O51" s="885">
        <v>1670</v>
      </c>
      <c r="P51" s="801">
        <v>2144</v>
      </c>
      <c r="Q51" s="799">
        <v>2131</v>
      </c>
      <c r="R51" s="799">
        <v>-7082</v>
      </c>
      <c r="S51" s="905">
        <v>1028</v>
      </c>
      <c r="T51" s="885">
        <f>1834-S51</f>
        <v>806</v>
      </c>
      <c r="U51" s="975">
        <v>-4440</v>
      </c>
      <c r="V51" s="992">
        <v>-11178</v>
      </c>
      <c r="AH51" s="661"/>
    </row>
    <row r="52" spans="2:34" ht="21.75" customHeight="1">
      <c r="B52" s="715" t="s">
        <v>141</v>
      </c>
      <c r="C52" s="802">
        <v>1</v>
      </c>
      <c r="D52" s="802">
        <v>-3</v>
      </c>
      <c r="E52" s="802">
        <v>-141</v>
      </c>
      <c r="F52" s="802">
        <v>-181</v>
      </c>
      <c r="G52" s="802">
        <v>370</v>
      </c>
      <c r="H52" s="802">
        <v>486</v>
      </c>
      <c r="I52" s="802">
        <v>99</v>
      </c>
      <c r="J52" s="803">
        <v>809</v>
      </c>
      <c r="K52" s="802">
        <v>-37</v>
      </c>
      <c r="L52" s="803">
        <v>429</v>
      </c>
      <c r="M52" s="804">
        <v>2309</v>
      </c>
      <c r="N52" s="803">
        <v>7573</v>
      </c>
      <c r="O52" s="878">
        <v>34</v>
      </c>
      <c r="P52" s="804">
        <v>2021</v>
      </c>
      <c r="Q52" s="802">
        <v>841</v>
      </c>
      <c r="R52" s="802">
        <v>-36</v>
      </c>
      <c r="S52" s="906">
        <v>26</v>
      </c>
      <c r="T52" s="878">
        <f>51-S52</f>
        <v>25</v>
      </c>
      <c r="U52" s="976">
        <v>10</v>
      </c>
      <c r="V52" s="993">
        <v>6641</v>
      </c>
      <c r="AH52" s="661"/>
    </row>
    <row r="53" spans="2:34" ht="21.75" customHeight="1">
      <c r="B53" s="715" t="s">
        <v>142</v>
      </c>
      <c r="C53" s="802">
        <v>-21</v>
      </c>
      <c r="D53" s="802">
        <v>0</v>
      </c>
      <c r="E53" s="802">
        <v>-174</v>
      </c>
      <c r="F53" s="802">
        <v>-4207</v>
      </c>
      <c r="G53" s="802">
        <v>-65</v>
      </c>
      <c r="H53" s="802">
        <v>0</v>
      </c>
      <c r="I53" s="802">
        <v>-442</v>
      </c>
      <c r="J53" s="803">
        <v>-2</v>
      </c>
      <c r="K53" s="802">
        <v>0</v>
      </c>
      <c r="L53" s="803">
        <v>-492</v>
      </c>
      <c r="M53" s="804">
        <v>0</v>
      </c>
      <c r="N53" s="803">
        <v>-2341</v>
      </c>
      <c r="O53" s="878" t="s">
        <v>1</v>
      </c>
      <c r="P53" s="804" t="s">
        <v>1</v>
      </c>
      <c r="Q53" s="802">
        <v>-19</v>
      </c>
      <c r="R53" s="802">
        <v>-5451</v>
      </c>
      <c r="S53" s="907" t="s">
        <v>1</v>
      </c>
      <c r="T53" s="934">
        <v>-165</v>
      </c>
      <c r="U53" s="977">
        <v>-1198</v>
      </c>
      <c r="V53" s="994">
        <v>-1274</v>
      </c>
      <c r="AH53" s="661"/>
    </row>
    <row r="54" spans="2:34" ht="21.75" customHeight="1">
      <c r="B54" s="721" t="s">
        <v>595</v>
      </c>
      <c r="C54" s="787">
        <v>1100</v>
      </c>
      <c r="D54" s="787">
        <v>528</v>
      </c>
      <c r="E54" s="787">
        <v>2289</v>
      </c>
      <c r="F54" s="787">
        <v>3600</v>
      </c>
      <c r="G54" s="787">
        <v>6101</v>
      </c>
      <c r="H54" s="787">
        <v>1905</v>
      </c>
      <c r="I54" s="787">
        <v>13</v>
      </c>
      <c r="J54" s="788">
        <v>20</v>
      </c>
      <c r="K54" s="787">
        <v>30</v>
      </c>
      <c r="L54" s="788">
        <v>799</v>
      </c>
      <c r="M54" s="789">
        <v>116</v>
      </c>
      <c r="N54" s="788">
        <v>2470</v>
      </c>
      <c r="O54" s="881">
        <v>2180</v>
      </c>
      <c r="P54" s="789">
        <v>-27</v>
      </c>
      <c r="Q54" s="787">
        <v>1698</v>
      </c>
      <c r="R54" s="787">
        <v>72</v>
      </c>
      <c r="S54" s="901">
        <v>75</v>
      </c>
      <c r="T54" s="881">
        <f>2336-S54</f>
        <v>2261</v>
      </c>
      <c r="U54" s="971">
        <v>99</v>
      </c>
      <c r="V54" s="988">
        <v>3625</v>
      </c>
      <c r="AH54" s="661"/>
    </row>
    <row r="55" spans="2:34" ht="21.75" customHeight="1">
      <c r="B55" s="715" t="s">
        <v>143</v>
      </c>
      <c r="C55" s="787">
        <v>-192</v>
      </c>
      <c r="D55" s="787">
        <v>-4123</v>
      </c>
      <c r="E55" s="787">
        <v>-321</v>
      </c>
      <c r="F55" s="787">
        <v>-7211</v>
      </c>
      <c r="G55" s="787">
        <v>-891</v>
      </c>
      <c r="H55" s="787">
        <v>-1510</v>
      </c>
      <c r="I55" s="787">
        <v>-386</v>
      </c>
      <c r="J55" s="788">
        <v>-312</v>
      </c>
      <c r="K55" s="787">
        <v>-1</v>
      </c>
      <c r="L55" s="788">
        <v>-206</v>
      </c>
      <c r="M55" s="789">
        <v>1</v>
      </c>
      <c r="N55" s="788">
        <v>-339</v>
      </c>
      <c r="O55" s="881">
        <v>-4</v>
      </c>
      <c r="P55" s="789">
        <v>-60</v>
      </c>
      <c r="Q55" s="787">
        <v>-194</v>
      </c>
      <c r="R55" s="787">
        <v>-1870</v>
      </c>
      <c r="S55" s="901">
        <v>-113</v>
      </c>
      <c r="T55" s="881">
        <f>-715-S55</f>
        <v>-602</v>
      </c>
      <c r="U55" s="971">
        <v>-2902</v>
      </c>
      <c r="V55" s="988">
        <v>-14598</v>
      </c>
      <c r="AH55" s="661"/>
    </row>
    <row r="56" spans="2:34" ht="21.75" customHeight="1">
      <c r="B56" s="715" t="s">
        <v>144</v>
      </c>
      <c r="C56" s="787">
        <v>2097</v>
      </c>
      <c r="D56" s="787">
        <v>1349</v>
      </c>
      <c r="E56" s="787">
        <v>1179</v>
      </c>
      <c r="F56" s="787">
        <v>2138</v>
      </c>
      <c r="G56" s="787">
        <v>1394</v>
      </c>
      <c r="H56" s="787">
        <v>1422</v>
      </c>
      <c r="I56" s="787">
        <v>1112</v>
      </c>
      <c r="J56" s="788">
        <v>1185</v>
      </c>
      <c r="K56" s="787">
        <v>1368</v>
      </c>
      <c r="L56" s="788">
        <v>1303</v>
      </c>
      <c r="M56" s="789">
        <v>1548</v>
      </c>
      <c r="N56" s="788">
        <v>1581</v>
      </c>
      <c r="O56" s="881">
        <v>1348</v>
      </c>
      <c r="P56" s="789">
        <v>1796</v>
      </c>
      <c r="Q56" s="787">
        <v>1481</v>
      </c>
      <c r="R56" s="787">
        <v>3380</v>
      </c>
      <c r="S56" s="901">
        <v>2113</v>
      </c>
      <c r="T56" s="881">
        <f>3326-S56</f>
        <v>1213</v>
      </c>
      <c r="U56" s="971">
        <v>2420</v>
      </c>
      <c r="V56" s="988">
        <v>1611</v>
      </c>
      <c r="AH56" s="661"/>
    </row>
    <row r="57" spans="2:34" ht="21.75" customHeight="1">
      <c r="B57" s="722" t="s">
        <v>145</v>
      </c>
      <c r="C57" s="787">
        <v>-2037</v>
      </c>
      <c r="D57" s="787">
        <v>-1735</v>
      </c>
      <c r="E57" s="787">
        <v>-2333</v>
      </c>
      <c r="F57" s="787">
        <v>-1479</v>
      </c>
      <c r="G57" s="787">
        <v>-1984</v>
      </c>
      <c r="H57" s="787">
        <v>-1538</v>
      </c>
      <c r="I57" s="787">
        <v>-1854</v>
      </c>
      <c r="J57" s="788">
        <v>-3456</v>
      </c>
      <c r="K57" s="787">
        <v>-1491</v>
      </c>
      <c r="L57" s="788">
        <v>-1694</v>
      </c>
      <c r="M57" s="789">
        <v>-2642</v>
      </c>
      <c r="N57" s="788">
        <v>-2753</v>
      </c>
      <c r="O57" s="881">
        <v>-1888</v>
      </c>
      <c r="P57" s="789">
        <v>-1587</v>
      </c>
      <c r="Q57" s="787">
        <v>-1673</v>
      </c>
      <c r="R57" s="787">
        <v>-3179</v>
      </c>
      <c r="S57" s="902">
        <v>-1073</v>
      </c>
      <c r="T57" s="882">
        <f>-2999-S57</f>
        <v>-1926</v>
      </c>
      <c r="U57" s="972">
        <v>-2870</v>
      </c>
      <c r="V57" s="989">
        <v>-7183</v>
      </c>
    </row>
    <row r="58" spans="2:34" ht="21.75" customHeight="1">
      <c r="B58" s="729" t="s">
        <v>456</v>
      </c>
      <c r="C58" s="793">
        <v>14122</v>
      </c>
      <c r="D58" s="793">
        <v>15783</v>
      </c>
      <c r="E58" s="793">
        <v>17184</v>
      </c>
      <c r="F58" s="793">
        <v>12749</v>
      </c>
      <c r="G58" s="1124" t="s">
        <v>734</v>
      </c>
      <c r="H58" s="793" t="s">
        <v>329</v>
      </c>
      <c r="I58" s="793" t="s">
        <v>329</v>
      </c>
      <c r="J58" s="794" t="s">
        <v>329</v>
      </c>
      <c r="K58" s="793" t="s">
        <v>1</v>
      </c>
      <c r="L58" s="794" t="s">
        <v>1</v>
      </c>
      <c r="M58" s="795" t="s">
        <v>1</v>
      </c>
      <c r="N58" s="794" t="s">
        <v>1</v>
      </c>
      <c r="O58" s="883" t="s">
        <v>1</v>
      </c>
      <c r="P58" s="795" t="s">
        <v>1</v>
      </c>
      <c r="Q58" s="793" t="s">
        <v>329</v>
      </c>
      <c r="R58" s="793" t="s">
        <v>1</v>
      </c>
      <c r="S58" s="908" t="s">
        <v>641</v>
      </c>
      <c r="T58" s="935" t="s">
        <v>641</v>
      </c>
      <c r="U58" s="978" t="s">
        <v>642</v>
      </c>
      <c r="V58" s="995" t="s">
        <v>657</v>
      </c>
    </row>
    <row r="59" spans="2:34" ht="21.75" customHeight="1">
      <c r="B59" s="730" t="s">
        <v>146</v>
      </c>
      <c r="C59" s="799">
        <v>2821</v>
      </c>
      <c r="D59" s="799">
        <v>1661</v>
      </c>
      <c r="E59" s="799">
        <v>3339</v>
      </c>
      <c r="F59" s="799">
        <v>2500</v>
      </c>
      <c r="G59" s="799">
        <v>3738</v>
      </c>
      <c r="H59" s="799">
        <v>2716</v>
      </c>
      <c r="I59" s="799">
        <v>2901</v>
      </c>
      <c r="J59" s="800">
        <v>3040</v>
      </c>
      <c r="K59" s="799">
        <v>3396</v>
      </c>
      <c r="L59" s="800">
        <v>2305</v>
      </c>
      <c r="M59" s="801">
        <v>2924</v>
      </c>
      <c r="N59" s="800">
        <v>2169</v>
      </c>
      <c r="O59" s="885">
        <v>2352</v>
      </c>
      <c r="P59" s="801">
        <v>2089</v>
      </c>
      <c r="Q59" s="799">
        <v>2140</v>
      </c>
      <c r="R59" s="799">
        <v>1925</v>
      </c>
      <c r="S59" s="909">
        <v>2681</v>
      </c>
      <c r="T59" s="936">
        <f>5365-S59</f>
        <v>2684</v>
      </c>
      <c r="U59" s="979">
        <v>4439</v>
      </c>
      <c r="V59" s="996">
        <v>3513</v>
      </c>
    </row>
    <row r="60" spans="2:34" ht="21.75" customHeight="1">
      <c r="B60" s="715" t="s">
        <v>147</v>
      </c>
      <c r="C60" s="787">
        <v>1280</v>
      </c>
      <c r="D60" s="787">
        <v>1105</v>
      </c>
      <c r="E60" s="787">
        <v>1634</v>
      </c>
      <c r="F60" s="787">
        <v>1663</v>
      </c>
      <c r="G60" s="787">
        <v>1741</v>
      </c>
      <c r="H60" s="787">
        <v>1864</v>
      </c>
      <c r="I60" s="787">
        <v>1522</v>
      </c>
      <c r="J60" s="788">
        <v>1957</v>
      </c>
      <c r="K60" s="787">
        <v>1762</v>
      </c>
      <c r="L60" s="788">
        <v>1925</v>
      </c>
      <c r="M60" s="789">
        <v>1363</v>
      </c>
      <c r="N60" s="788">
        <v>1515</v>
      </c>
      <c r="O60" s="881">
        <v>1232</v>
      </c>
      <c r="P60" s="789">
        <v>1731</v>
      </c>
      <c r="Q60" s="787">
        <v>1270</v>
      </c>
      <c r="R60" s="787">
        <v>1185</v>
      </c>
      <c r="S60" s="901">
        <v>1420</v>
      </c>
      <c r="T60" s="881">
        <f>3228-S60</f>
        <v>1808</v>
      </c>
      <c r="U60" s="971">
        <v>2060</v>
      </c>
      <c r="V60" s="988">
        <v>2137</v>
      </c>
    </row>
    <row r="61" spans="2:34" ht="21.75" customHeight="1">
      <c r="B61" s="735" t="s">
        <v>148</v>
      </c>
      <c r="C61" s="787">
        <v>1540</v>
      </c>
      <c r="D61" s="787">
        <v>514</v>
      </c>
      <c r="E61" s="787">
        <v>1687</v>
      </c>
      <c r="F61" s="787">
        <v>898</v>
      </c>
      <c r="G61" s="787">
        <v>1874</v>
      </c>
      <c r="H61" s="787">
        <v>757</v>
      </c>
      <c r="I61" s="787">
        <v>1494</v>
      </c>
      <c r="J61" s="788">
        <v>1042</v>
      </c>
      <c r="K61" s="787">
        <v>1634</v>
      </c>
      <c r="L61" s="788">
        <v>380</v>
      </c>
      <c r="M61" s="789">
        <v>1560</v>
      </c>
      <c r="N61" s="788">
        <v>654</v>
      </c>
      <c r="O61" s="881">
        <v>1120</v>
      </c>
      <c r="P61" s="789">
        <v>357</v>
      </c>
      <c r="Q61" s="787">
        <v>871</v>
      </c>
      <c r="R61" s="787">
        <v>686</v>
      </c>
      <c r="S61" s="901">
        <v>1213</v>
      </c>
      <c r="T61" s="881">
        <f>1936-S61</f>
        <v>723</v>
      </c>
      <c r="U61" s="971">
        <v>2141</v>
      </c>
      <c r="V61" s="988">
        <v>986</v>
      </c>
    </row>
    <row r="62" spans="2:34" ht="21.75" customHeight="1">
      <c r="B62" s="735" t="s">
        <v>149</v>
      </c>
      <c r="C62" s="805" t="s">
        <v>329</v>
      </c>
      <c r="D62" s="805">
        <v>43</v>
      </c>
      <c r="E62" s="805">
        <v>17</v>
      </c>
      <c r="F62" s="805">
        <v>-60</v>
      </c>
      <c r="G62" s="787">
        <v>122</v>
      </c>
      <c r="H62" s="787">
        <v>95</v>
      </c>
      <c r="I62" s="787">
        <v>-115</v>
      </c>
      <c r="J62" s="788">
        <v>41</v>
      </c>
      <c r="K62" s="787" t="s">
        <v>1</v>
      </c>
      <c r="L62" s="788" t="s">
        <v>1</v>
      </c>
      <c r="M62" s="789" t="s">
        <v>1</v>
      </c>
      <c r="N62" s="788" t="s">
        <v>1</v>
      </c>
      <c r="O62" s="881" t="s">
        <v>1</v>
      </c>
      <c r="P62" s="789" t="s">
        <v>1</v>
      </c>
      <c r="Q62" s="787" t="s">
        <v>1</v>
      </c>
      <c r="R62" s="787">
        <v>53</v>
      </c>
      <c r="S62" s="901">
        <v>47</v>
      </c>
      <c r="T62" s="881">
        <f>200-S62</f>
        <v>153</v>
      </c>
      <c r="U62" s="971">
        <v>238</v>
      </c>
      <c r="V62" s="988">
        <v>390</v>
      </c>
    </row>
    <row r="63" spans="2:34" ht="21.75" customHeight="1">
      <c r="B63" s="730" t="s">
        <v>150</v>
      </c>
      <c r="C63" s="806">
        <v>-3780</v>
      </c>
      <c r="D63" s="806">
        <v>-3591</v>
      </c>
      <c r="E63" s="806">
        <v>-3761</v>
      </c>
      <c r="F63" s="806">
        <v>-3742</v>
      </c>
      <c r="G63" s="807">
        <v>-4176</v>
      </c>
      <c r="H63" s="807">
        <v>-3607</v>
      </c>
      <c r="I63" s="807">
        <v>-3974</v>
      </c>
      <c r="J63" s="808">
        <v>-3533</v>
      </c>
      <c r="K63" s="807">
        <v>-3993</v>
      </c>
      <c r="L63" s="808">
        <v>-3788</v>
      </c>
      <c r="M63" s="809">
        <v>-3459</v>
      </c>
      <c r="N63" s="808">
        <v>-3716</v>
      </c>
      <c r="O63" s="886">
        <v>-3252</v>
      </c>
      <c r="P63" s="809">
        <v>-3078</v>
      </c>
      <c r="Q63" s="807">
        <v>-2939</v>
      </c>
      <c r="R63" s="807">
        <v>-2505</v>
      </c>
      <c r="S63" s="910">
        <v>-2679</v>
      </c>
      <c r="T63" s="886">
        <f>-5538-S63</f>
        <v>-2859</v>
      </c>
      <c r="U63" s="980">
        <v>-2723</v>
      </c>
      <c r="V63" s="997">
        <v>-2949</v>
      </c>
    </row>
    <row r="64" spans="2:34" ht="21.75" customHeight="1">
      <c r="B64" s="735" t="s">
        <v>151</v>
      </c>
      <c r="C64" s="787">
        <v>-3780</v>
      </c>
      <c r="D64" s="787">
        <v>-3591</v>
      </c>
      <c r="E64" s="787">
        <v>-3761</v>
      </c>
      <c r="F64" s="787">
        <v>-3614</v>
      </c>
      <c r="G64" s="787">
        <v>-4176</v>
      </c>
      <c r="H64" s="787">
        <v>-3607</v>
      </c>
      <c r="I64" s="787">
        <v>-3974</v>
      </c>
      <c r="J64" s="788">
        <v>-3533</v>
      </c>
      <c r="K64" s="787">
        <v>-3887</v>
      </c>
      <c r="L64" s="788">
        <v>-3796</v>
      </c>
      <c r="M64" s="789">
        <v>-3507</v>
      </c>
      <c r="N64" s="788">
        <v>-3718</v>
      </c>
      <c r="O64" s="881">
        <v>-3213</v>
      </c>
      <c r="P64" s="789">
        <v>-3015</v>
      </c>
      <c r="Q64" s="787">
        <v>-2856</v>
      </c>
      <c r="R64" s="787">
        <v>-2690</v>
      </c>
      <c r="S64" s="901">
        <v>-2679</v>
      </c>
      <c r="T64" s="881">
        <f>-5538-S64</f>
        <v>-2859</v>
      </c>
      <c r="U64" s="971">
        <v>-2723</v>
      </c>
      <c r="V64" s="988">
        <v>-2949</v>
      </c>
    </row>
    <row r="65" spans="2:34" ht="21.75" customHeight="1">
      <c r="B65" s="744" t="s">
        <v>152</v>
      </c>
      <c r="C65" s="810">
        <v>-0.1</v>
      </c>
      <c r="D65" s="810" t="s">
        <v>329</v>
      </c>
      <c r="E65" s="810" t="s">
        <v>329</v>
      </c>
      <c r="F65" s="810">
        <v>-128</v>
      </c>
      <c r="G65" s="810" t="s">
        <v>329</v>
      </c>
      <c r="H65" s="810" t="s">
        <v>329</v>
      </c>
      <c r="I65" s="810" t="s">
        <v>1</v>
      </c>
      <c r="J65" s="811" t="s">
        <v>329</v>
      </c>
      <c r="K65" s="810">
        <v>-106</v>
      </c>
      <c r="L65" s="811">
        <v>9</v>
      </c>
      <c r="M65" s="812">
        <v>48</v>
      </c>
      <c r="N65" s="811">
        <v>2</v>
      </c>
      <c r="O65" s="887">
        <v>-39</v>
      </c>
      <c r="P65" s="812">
        <v>-63</v>
      </c>
      <c r="Q65" s="810">
        <v>-83</v>
      </c>
      <c r="R65" s="810">
        <f>-SUM(O65:Q65)</f>
        <v>185</v>
      </c>
      <c r="S65" s="911" t="s">
        <v>635</v>
      </c>
      <c r="T65" s="937" t="s">
        <v>637</v>
      </c>
      <c r="U65" s="981" t="s">
        <v>642</v>
      </c>
      <c r="V65" s="998" t="s">
        <v>657</v>
      </c>
    </row>
    <row r="66" spans="2:34" ht="21.75" customHeight="1">
      <c r="B66" s="729" t="s">
        <v>457</v>
      </c>
      <c r="C66" s="813">
        <v>5896</v>
      </c>
      <c r="D66" s="813">
        <v>5002</v>
      </c>
      <c r="E66" s="813">
        <v>6161</v>
      </c>
      <c r="F66" s="813">
        <v>7998</v>
      </c>
      <c r="G66" s="813">
        <v>5639</v>
      </c>
      <c r="H66" s="813">
        <v>6251</v>
      </c>
      <c r="I66" s="813">
        <v>6859</v>
      </c>
      <c r="J66" s="814">
        <v>9030</v>
      </c>
      <c r="K66" s="813">
        <v>6796</v>
      </c>
      <c r="L66" s="814">
        <v>6419</v>
      </c>
      <c r="M66" s="815">
        <v>5331</v>
      </c>
      <c r="N66" s="814">
        <v>6362</v>
      </c>
      <c r="O66" s="888">
        <v>1667</v>
      </c>
      <c r="P66" s="815">
        <v>2903</v>
      </c>
      <c r="Q66" s="813">
        <v>3285</v>
      </c>
      <c r="R66" s="813">
        <v>6931</v>
      </c>
      <c r="S66" s="912">
        <v>7522</v>
      </c>
      <c r="T66" s="888">
        <f>16884-S66</f>
        <v>9362</v>
      </c>
      <c r="U66" s="982">
        <v>8559</v>
      </c>
      <c r="V66" s="999">
        <v>12525</v>
      </c>
    </row>
    <row r="67" spans="2:34" ht="21.75" customHeight="1">
      <c r="B67" s="729" t="s">
        <v>458</v>
      </c>
      <c r="C67" s="813">
        <v>19058</v>
      </c>
      <c r="D67" s="813">
        <v>18857</v>
      </c>
      <c r="E67" s="813">
        <v>22923</v>
      </c>
      <c r="F67" s="813">
        <v>19505</v>
      </c>
      <c r="G67" s="813">
        <v>27269</v>
      </c>
      <c r="H67" s="813">
        <v>24231</v>
      </c>
      <c r="I67" s="813">
        <v>22725</v>
      </c>
      <c r="J67" s="814">
        <v>20657</v>
      </c>
      <c r="K67" s="813">
        <v>18133</v>
      </c>
      <c r="L67" s="814">
        <v>17126</v>
      </c>
      <c r="M67" s="815">
        <v>11539</v>
      </c>
      <c r="N67" s="814">
        <v>28730</v>
      </c>
      <c r="O67" s="888">
        <v>2574</v>
      </c>
      <c r="P67" s="815">
        <v>9423</v>
      </c>
      <c r="Q67" s="813">
        <v>12095</v>
      </c>
      <c r="R67" s="813">
        <v>13328</v>
      </c>
      <c r="S67" s="912">
        <v>23213</v>
      </c>
      <c r="T67" s="888">
        <f>52455-S67</f>
        <v>29242</v>
      </c>
      <c r="U67" s="982">
        <v>32520</v>
      </c>
      <c r="V67" s="999">
        <v>32320</v>
      </c>
    </row>
    <row r="68" spans="2:34" ht="21.75" customHeight="1">
      <c r="B68" s="730" t="s">
        <v>153</v>
      </c>
      <c r="C68" s="793">
        <v>-3169</v>
      </c>
      <c r="D68" s="793">
        <v>-4474</v>
      </c>
      <c r="E68" s="793">
        <v>-4569</v>
      </c>
      <c r="F68" s="793">
        <v>-6436</v>
      </c>
      <c r="G68" s="793">
        <v>-5856</v>
      </c>
      <c r="H68" s="793">
        <v>-5645</v>
      </c>
      <c r="I68" s="793">
        <v>-5101</v>
      </c>
      <c r="J68" s="794">
        <v>-3060</v>
      </c>
      <c r="K68" s="793">
        <v>-2775</v>
      </c>
      <c r="L68" s="794">
        <v>-841</v>
      </c>
      <c r="M68" s="795">
        <v>-2376</v>
      </c>
      <c r="N68" s="794">
        <v>-4962</v>
      </c>
      <c r="O68" s="883">
        <v>155</v>
      </c>
      <c r="P68" s="795">
        <v>-1698</v>
      </c>
      <c r="Q68" s="793">
        <v>-3800</v>
      </c>
      <c r="R68" s="793">
        <v>-2659</v>
      </c>
      <c r="S68" s="903">
        <v>-5204</v>
      </c>
      <c r="T68" s="883">
        <f>-10990-S68</f>
        <v>-5786</v>
      </c>
      <c r="U68" s="973">
        <v>-8897</v>
      </c>
      <c r="V68" s="990">
        <v>-11937</v>
      </c>
    </row>
    <row r="69" spans="2:34" ht="21.75" customHeight="1">
      <c r="B69" s="746" t="s">
        <v>170</v>
      </c>
      <c r="C69" s="813">
        <v>15889</v>
      </c>
      <c r="D69" s="813">
        <v>14383</v>
      </c>
      <c r="E69" s="813">
        <v>18353</v>
      </c>
      <c r="F69" s="813">
        <v>13069</v>
      </c>
      <c r="G69" s="813">
        <v>21412</v>
      </c>
      <c r="H69" s="813">
        <v>18587</v>
      </c>
      <c r="I69" s="813">
        <v>17624</v>
      </c>
      <c r="J69" s="814">
        <v>17596</v>
      </c>
      <c r="K69" s="813">
        <v>15357</v>
      </c>
      <c r="L69" s="814">
        <v>16286</v>
      </c>
      <c r="M69" s="815">
        <v>9162</v>
      </c>
      <c r="N69" s="814">
        <v>23768</v>
      </c>
      <c r="O69" s="888">
        <v>2730</v>
      </c>
      <c r="P69" s="815">
        <v>7724</v>
      </c>
      <c r="Q69" s="813">
        <v>8295</v>
      </c>
      <c r="R69" s="813">
        <v>10668</v>
      </c>
      <c r="S69" s="912">
        <v>18008</v>
      </c>
      <c r="T69" s="888">
        <f>41464-S69</f>
        <v>23456</v>
      </c>
      <c r="U69" s="982">
        <v>23623</v>
      </c>
      <c r="V69" s="999">
        <v>20384</v>
      </c>
    </row>
    <row r="70" spans="2:34" ht="21.75" customHeight="1">
      <c r="B70" s="747" t="s">
        <v>171</v>
      </c>
      <c r="C70" s="816"/>
      <c r="D70" s="816"/>
      <c r="E70" s="816"/>
      <c r="F70" s="816"/>
      <c r="G70" s="816"/>
      <c r="H70" s="816"/>
      <c r="I70" s="816"/>
      <c r="J70" s="817"/>
      <c r="K70" s="816"/>
      <c r="L70" s="817"/>
      <c r="M70" s="818"/>
      <c r="N70" s="817"/>
      <c r="O70" s="889"/>
      <c r="P70" s="818"/>
      <c r="Q70" s="816"/>
      <c r="R70" s="816"/>
      <c r="S70" s="913"/>
      <c r="T70" s="889"/>
      <c r="U70" s="983"/>
      <c r="V70" s="1000"/>
    </row>
    <row r="71" spans="2:34" ht="21.75" customHeight="1">
      <c r="B71" s="753" t="s">
        <v>156</v>
      </c>
      <c r="C71" s="807">
        <v>14615</v>
      </c>
      <c r="D71" s="807">
        <v>12626</v>
      </c>
      <c r="E71" s="807">
        <v>17528</v>
      </c>
      <c r="F71" s="807">
        <v>12073</v>
      </c>
      <c r="G71" s="807">
        <v>19759</v>
      </c>
      <c r="H71" s="807">
        <v>17388</v>
      </c>
      <c r="I71" s="807">
        <v>16564</v>
      </c>
      <c r="J71" s="808">
        <v>16708</v>
      </c>
      <c r="K71" s="807">
        <v>14258</v>
      </c>
      <c r="L71" s="808">
        <v>15259</v>
      </c>
      <c r="M71" s="809">
        <v>7970</v>
      </c>
      <c r="N71" s="808">
        <v>23334</v>
      </c>
      <c r="O71" s="886">
        <v>2383</v>
      </c>
      <c r="P71" s="809">
        <v>6764</v>
      </c>
      <c r="Q71" s="807">
        <v>7571</v>
      </c>
      <c r="R71" s="807">
        <v>10283</v>
      </c>
      <c r="S71" s="910">
        <v>16924</v>
      </c>
      <c r="T71" s="886">
        <f>39449-S71</f>
        <v>22525</v>
      </c>
      <c r="U71" s="980">
        <v>22574</v>
      </c>
      <c r="V71" s="997">
        <v>20309</v>
      </c>
    </row>
    <row r="72" spans="2:34" ht="21.75" customHeight="1" thickBot="1">
      <c r="B72" s="759" t="s">
        <v>157</v>
      </c>
      <c r="C72" s="819">
        <v>1273</v>
      </c>
      <c r="D72" s="819">
        <v>1757</v>
      </c>
      <c r="E72" s="819">
        <v>826</v>
      </c>
      <c r="F72" s="819">
        <v>996</v>
      </c>
      <c r="G72" s="819">
        <v>1652</v>
      </c>
      <c r="H72" s="819">
        <v>1199</v>
      </c>
      <c r="I72" s="819">
        <v>1060</v>
      </c>
      <c r="J72" s="820">
        <v>888</v>
      </c>
      <c r="K72" s="819">
        <v>1098</v>
      </c>
      <c r="L72" s="820">
        <v>1027</v>
      </c>
      <c r="M72" s="821">
        <v>1193</v>
      </c>
      <c r="N72" s="820">
        <v>434</v>
      </c>
      <c r="O72" s="890">
        <v>347</v>
      </c>
      <c r="P72" s="821">
        <v>959</v>
      </c>
      <c r="Q72" s="819">
        <v>724</v>
      </c>
      <c r="R72" s="819">
        <v>386</v>
      </c>
      <c r="S72" s="914">
        <v>1084</v>
      </c>
      <c r="T72" s="890">
        <f>2015-S72</f>
        <v>931</v>
      </c>
      <c r="U72" s="984">
        <v>1049</v>
      </c>
      <c r="V72" s="1001">
        <v>74</v>
      </c>
    </row>
    <row r="73" spans="2:34" ht="21.75" customHeight="1" thickTop="1">
      <c r="B73" s="764" t="s">
        <v>596</v>
      </c>
      <c r="C73" s="793">
        <v>1000697</v>
      </c>
      <c r="D73" s="793">
        <v>1043618</v>
      </c>
      <c r="E73" s="793">
        <v>1095039</v>
      </c>
      <c r="F73" s="793">
        <v>1069723</v>
      </c>
      <c r="G73" s="793" t="s">
        <v>1</v>
      </c>
      <c r="H73" s="793" t="s">
        <v>1</v>
      </c>
      <c r="I73" s="793" t="s">
        <v>1</v>
      </c>
      <c r="J73" s="794" t="s">
        <v>1</v>
      </c>
      <c r="K73" s="793" t="s">
        <v>1</v>
      </c>
      <c r="L73" s="794" t="s">
        <v>1</v>
      </c>
      <c r="M73" s="795" t="s">
        <v>1</v>
      </c>
      <c r="N73" s="794" t="s">
        <v>1</v>
      </c>
      <c r="O73" s="891" t="s">
        <v>1</v>
      </c>
      <c r="P73" s="822" t="s">
        <v>1</v>
      </c>
      <c r="Q73" s="823" t="s">
        <v>1</v>
      </c>
      <c r="R73" s="823" t="s">
        <v>1</v>
      </c>
      <c r="S73" s="915" t="s">
        <v>1</v>
      </c>
      <c r="T73" s="891" t="s">
        <v>1</v>
      </c>
      <c r="U73" s="985" t="s">
        <v>642</v>
      </c>
      <c r="V73" s="1002" t="s">
        <v>1</v>
      </c>
    </row>
    <row r="74" spans="2:34">
      <c r="O74" s="3"/>
      <c r="S74" s="3"/>
    </row>
    <row r="75" spans="2:34">
      <c r="S75" s="3"/>
    </row>
    <row r="76" spans="2:34" ht="18" customHeight="1">
      <c r="B76" s="1355"/>
      <c r="C76" s="1115" t="s">
        <v>677</v>
      </c>
      <c r="D76" s="933" t="s">
        <v>677</v>
      </c>
      <c r="E76" s="933" t="s">
        <v>714</v>
      </c>
      <c r="F76" s="968" t="s">
        <v>714</v>
      </c>
      <c r="G76" s="933" t="s">
        <v>718</v>
      </c>
      <c r="H76" s="664" t="s">
        <v>717</v>
      </c>
      <c r="I76" s="1128"/>
      <c r="J76" s="1129"/>
      <c r="K76" s="1129"/>
      <c r="L76" s="1129"/>
      <c r="M76" s="1129"/>
      <c r="N76" s="1129"/>
      <c r="O76" s="1130"/>
      <c r="P76" s="1129"/>
      <c r="Q76" s="1129"/>
      <c r="R76" s="1129"/>
      <c r="S76" s="1130"/>
      <c r="T76" s="1130"/>
      <c r="U76" s="1130"/>
      <c r="V76" s="1130"/>
      <c r="AH76" s="661"/>
    </row>
    <row r="77" spans="2:34" ht="17.5">
      <c r="B77" s="1356"/>
      <c r="C77" s="899" t="s">
        <v>632</v>
      </c>
      <c r="D77" s="879" t="s">
        <v>583</v>
      </c>
      <c r="E77" s="879" t="s">
        <v>564</v>
      </c>
      <c r="F77" s="969" t="s">
        <v>715</v>
      </c>
      <c r="G77" s="879" t="s">
        <v>719</v>
      </c>
      <c r="H77" s="1289" t="s">
        <v>630</v>
      </c>
      <c r="I77" s="1131"/>
      <c r="J77" s="1132"/>
      <c r="K77" s="1132"/>
      <c r="L77" s="1132"/>
      <c r="M77" s="1132"/>
      <c r="N77" s="1132"/>
      <c r="O77" s="1133"/>
      <c r="P77" s="1132"/>
      <c r="Q77" s="1132"/>
      <c r="R77" s="1132"/>
      <c r="S77" s="1133"/>
      <c r="T77" s="1133"/>
      <c r="U77" s="1133"/>
      <c r="V77" s="1133"/>
      <c r="AH77" s="661"/>
    </row>
    <row r="78" spans="2:34" ht="21.75" customHeight="1">
      <c r="B78" s="672" t="s">
        <v>134</v>
      </c>
      <c r="C78" s="674"/>
      <c r="D78" s="673"/>
      <c r="E78" s="673"/>
      <c r="F78" s="675"/>
      <c r="G78" s="673"/>
      <c r="H78" s="970"/>
      <c r="I78" s="1134"/>
      <c r="J78" s="1135"/>
      <c r="K78" s="1135"/>
      <c r="L78" s="1135"/>
      <c r="M78" s="1135"/>
      <c r="N78" s="1135"/>
      <c r="O78" s="1136"/>
      <c r="P78" s="1135"/>
      <c r="Q78" s="1135"/>
      <c r="R78" s="1135"/>
      <c r="S78" s="1136"/>
      <c r="T78" s="1136"/>
      <c r="U78" s="1136"/>
      <c r="V78" s="1136"/>
      <c r="AH78" s="661"/>
    </row>
    <row r="79" spans="2:34" ht="21.75" customHeight="1">
      <c r="B79" s="679" t="s">
        <v>135</v>
      </c>
      <c r="C79" s="901">
        <v>593348</v>
      </c>
      <c r="D79" s="881">
        <v>626533</v>
      </c>
      <c r="E79" s="881">
        <v>624927</v>
      </c>
      <c r="F79" s="971">
        <v>523690</v>
      </c>
      <c r="G79" s="881">
        <v>529646</v>
      </c>
      <c r="H79" s="971">
        <v>602696</v>
      </c>
      <c r="I79" s="1137"/>
      <c r="J79" s="1138"/>
      <c r="K79" s="1138"/>
      <c r="L79" s="1138"/>
      <c r="M79" s="1138"/>
      <c r="N79" s="1138"/>
      <c r="O79" s="1139"/>
      <c r="P79" s="1138"/>
      <c r="Q79" s="1138"/>
      <c r="R79" s="1138"/>
      <c r="S79" s="1139"/>
      <c r="T79" s="1139"/>
      <c r="U79" s="1139"/>
      <c r="V79" s="1139"/>
      <c r="AH79" s="661"/>
    </row>
    <row r="80" spans="2:34" ht="21.75" customHeight="1">
      <c r="B80" s="686" t="s">
        <v>136</v>
      </c>
      <c r="C80" s="902">
        <v>25162</v>
      </c>
      <c r="D80" s="882">
        <v>28277</v>
      </c>
      <c r="E80" s="882">
        <v>27074</v>
      </c>
      <c r="F80" s="972">
        <v>30825</v>
      </c>
      <c r="G80" s="882">
        <v>26363</v>
      </c>
      <c r="H80" s="972">
        <v>28561</v>
      </c>
      <c r="I80" s="1137"/>
      <c r="J80" s="1138"/>
      <c r="K80" s="1138"/>
      <c r="L80" s="1138"/>
      <c r="M80" s="1138"/>
      <c r="N80" s="1138"/>
      <c r="O80" s="1139"/>
      <c r="P80" s="1138"/>
      <c r="Q80" s="1138"/>
      <c r="R80" s="1138"/>
      <c r="S80" s="1139"/>
      <c r="T80" s="1139"/>
      <c r="U80" s="1139"/>
      <c r="V80" s="1139"/>
      <c r="AH80" s="661"/>
    </row>
    <row r="81" spans="2:34" ht="21.75" customHeight="1">
      <c r="B81" s="695" t="s">
        <v>137</v>
      </c>
      <c r="C81" s="903">
        <v>618511</v>
      </c>
      <c r="D81" s="883">
        <v>654811</v>
      </c>
      <c r="E81" s="883">
        <v>652001</v>
      </c>
      <c r="F81" s="973">
        <v>554516</v>
      </c>
      <c r="G81" s="883">
        <v>556010</v>
      </c>
      <c r="H81" s="973">
        <v>631258</v>
      </c>
      <c r="I81" s="1140"/>
      <c r="J81" s="1141"/>
      <c r="K81" s="1141"/>
      <c r="L81" s="1141"/>
      <c r="M81" s="1141"/>
      <c r="N81" s="1141"/>
      <c r="O81" s="979"/>
      <c r="P81" s="1141"/>
      <c r="Q81" s="1141"/>
      <c r="R81" s="1141"/>
      <c r="S81" s="979"/>
      <c r="T81" s="979"/>
      <c r="U81" s="979"/>
      <c r="V81" s="979"/>
      <c r="AH81" s="661"/>
    </row>
    <row r="82" spans="2:34" ht="21.75" customHeight="1">
      <c r="B82" s="695" t="s">
        <v>138</v>
      </c>
      <c r="C82" s="903">
        <v>-521622</v>
      </c>
      <c r="D82" s="883">
        <v>-569456</v>
      </c>
      <c r="E82" s="883">
        <v>-570829</v>
      </c>
      <c r="F82" s="973">
        <v>-480363</v>
      </c>
      <c r="G82" s="883">
        <v>-483333</v>
      </c>
      <c r="H82" s="973">
        <v>-546539</v>
      </c>
      <c r="I82" s="1140"/>
      <c r="J82" s="1141"/>
      <c r="K82" s="1141"/>
      <c r="L82" s="1141"/>
      <c r="M82" s="1141"/>
      <c r="N82" s="1141"/>
      <c r="O82" s="979"/>
      <c r="P82" s="1141"/>
      <c r="Q82" s="1141"/>
      <c r="R82" s="1141"/>
      <c r="S82" s="979"/>
      <c r="T82" s="979"/>
      <c r="U82" s="979"/>
      <c r="V82" s="979"/>
      <c r="AH82" s="661"/>
    </row>
    <row r="83" spans="2:34" ht="21.75" customHeight="1">
      <c r="B83" s="695" t="s">
        <v>139</v>
      </c>
      <c r="C83" s="903">
        <v>96888</v>
      </c>
      <c r="D83" s="883">
        <v>85354</v>
      </c>
      <c r="E83" s="883">
        <v>81171</v>
      </c>
      <c r="F83" s="973">
        <v>74152</v>
      </c>
      <c r="G83" s="883">
        <v>72676</v>
      </c>
      <c r="H83" s="973">
        <v>84718</v>
      </c>
      <c r="I83" s="1140"/>
      <c r="J83" s="1141"/>
      <c r="K83" s="1141"/>
      <c r="L83" s="1141"/>
      <c r="M83" s="1141"/>
      <c r="N83" s="1141"/>
      <c r="O83" s="979"/>
      <c r="P83" s="1141"/>
      <c r="Q83" s="1141"/>
      <c r="R83" s="1141"/>
      <c r="S83" s="979"/>
      <c r="T83" s="979"/>
      <c r="U83" s="979"/>
      <c r="V83" s="979"/>
      <c r="AH83" s="661"/>
    </row>
    <row r="84" spans="2:34" ht="21.75" customHeight="1">
      <c r="B84" s="700" t="s">
        <v>140</v>
      </c>
      <c r="C84" s="904">
        <v>-51459</v>
      </c>
      <c r="D84" s="884">
        <v>-54106</v>
      </c>
      <c r="E84" s="884">
        <v>-56401</v>
      </c>
      <c r="F84" s="974">
        <v>-60789</v>
      </c>
      <c r="G84" s="884">
        <v>-55470</v>
      </c>
      <c r="H84" s="974">
        <v>-59752</v>
      </c>
      <c r="I84" s="1137"/>
      <c r="J84" s="1138"/>
      <c r="K84" s="1138"/>
      <c r="L84" s="1138"/>
      <c r="M84" s="1138"/>
      <c r="N84" s="1138"/>
      <c r="O84" s="1139"/>
      <c r="P84" s="1138"/>
      <c r="Q84" s="1138"/>
      <c r="R84" s="1138"/>
      <c r="S84" s="1139"/>
      <c r="T84" s="1139"/>
      <c r="U84" s="1139"/>
      <c r="V84" s="1139"/>
      <c r="AH84" s="661"/>
    </row>
    <row r="85" spans="2:34" ht="21.75" customHeight="1">
      <c r="B85" s="707" t="s">
        <v>486</v>
      </c>
      <c r="C85" s="905">
        <v>3225</v>
      </c>
      <c r="D85" s="885">
        <v>592</v>
      </c>
      <c r="E85" s="885">
        <v>3373</v>
      </c>
      <c r="F85" s="975">
        <v>5562</v>
      </c>
      <c r="G85" s="885">
        <v>4771</v>
      </c>
      <c r="H85" s="975">
        <v>2183</v>
      </c>
      <c r="I85" s="1140"/>
      <c r="J85" s="1141"/>
      <c r="K85" s="1141"/>
      <c r="L85" s="1141"/>
      <c r="M85" s="1141"/>
      <c r="N85" s="1141"/>
      <c r="O85" s="979"/>
      <c r="P85" s="1141"/>
      <c r="Q85" s="1141"/>
      <c r="R85" s="1141"/>
      <c r="S85" s="979"/>
      <c r="T85" s="979"/>
      <c r="U85" s="979"/>
      <c r="V85" s="979"/>
      <c r="AH85" s="661"/>
    </row>
    <row r="86" spans="2:34" ht="21.75" customHeight="1">
      <c r="B86" s="715" t="s">
        <v>141</v>
      </c>
      <c r="C86" s="906">
        <v>142</v>
      </c>
      <c r="D86" s="878">
        <v>142</v>
      </c>
      <c r="E86" s="878">
        <v>231</v>
      </c>
      <c r="F86" s="976">
        <v>1680</v>
      </c>
      <c r="G86" s="878">
        <v>1145</v>
      </c>
      <c r="H86" s="976">
        <v>9</v>
      </c>
      <c r="I86" s="1142"/>
      <c r="J86" s="1143"/>
      <c r="K86" s="1143"/>
      <c r="L86" s="1143"/>
      <c r="M86" s="1143"/>
      <c r="N86" s="1143"/>
      <c r="O86" s="1144"/>
      <c r="P86" s="1143"/>
      <c r="Q86" s="1143"/>
      <c r="R86" s="1143"/>
      <c r="S86" s="1144"/>
      <c r="T86" s="1144"/>
      <c r="U86" s="1144"/>
      <c r="V86" s="1144"/>
      <c r="AH86" s="661"/>
    </row>
    <row r="87" spans="2:34" ht="21.75" customHeight="1">
      <c r="B87" s="715" t="s">
        <v>142</v>
      </c>
      <c r="C87" s="1069">
        <v>-207</v>
      </c>
      <c r="D87" s="1123">
        <v>-27</v>
      </c>
      <c r="E87" s="1123">
        <v>-2124</v>
      </c>
      <c r="F87" s="977">
        <v>-11979</v>
      </c>
      <c r="G87" s="1123">
        <v>-305</v>
      </c>
      <c r="H87" s="976">
        <v>-60</v>
      </c>
      <c r="I87" s="1142"/>
      <c r="J87" s="1143"/>
      <c r="K87" s="1143"/>
      <c r="L87" s="1143"/>
      <c r="M87" s="1143"/>
      <c r="N87" s="1143"/>
      <c r="O87" s="1144"/>
      <c r="P87" s="1143"/>
      <c r="Q87" s="1143"/>
      <c r="R87" s="1143"/>
      <c r="S87" s="1145"/>
      <c r="T87" s="1146"/>
      <c r="U87" s="1147"/>
      <c r="V87" s="1147"/>
      <c r="AH87" s="661"/>
    </row>
    <row r="88" spans="2:34" ht="21.75" customHeight="1">
      <c r="B88" s="721" t="s">
        <v>595</v>
      </c>
      <c r="C88" s="901">
        <v>4640</v>
      </c>
      <c r="D88" s="881">
        <v>170</v>
      </c>
      <c r="E88" s="881">
        <v>9325</v>
      </c>
      <c r="F88" s="971">
        <v>16640</v>
      </c>
      <c r="G88" s="881">
        <v>223</v>
      </c>
      <c r="H88" s="971">
        <v>4148</v>
      </c>
      <c r="I88" s="1137"/>
      <c r="J88" s="1138"/>
      <c r="K88" s="1138"/>
      <c r="L88" s="1138"/>
      <c r="M88" s="1138"/>
      <c r="N88" s="1138"/>
      <c r="O88" s="1139"/>
      <c r="P88" s="1138"/>
      <c r="Q88" s="1138"/>
      <c r="R88" s="1138"/>
      <c r="S88" s="1139"/>
      <c r="T88" s="1139"/>
      <c r="U88" s="1139"/>
      <c r="V88" s="1139"/>
      <c r="AH88" s="661"/>
    </row>
    <row r="89" spans="2:34" ht="21.75" customHeight="1">
      <c r="B89" s="715" t="s">
        <v>143</v>
      </c>
      <c r="C89" s="901">
        <v>-29</v>
      </c>
      <c r="D89" s="881">
        <v>-699</v>
      </c>
      <c r="E89" s="881">
        <v>-7605</v>
      </c>
      <c r="F89" s="971">
        <v>-270</v>
      </c>
      <c r="G89" s="881">
        <v>-2</v>
      </c>
      <c r="H89" s="971">
        <v>-2744</v>
      </c>
      <c r="I89" s="1137"/>
      <c r="J89" s="1138"/>
      <c r="K89" s="1138"/>
      <c r="L89" s="1138"/>
      <c r="M89" s="1138"/>
      <c r="N89" s="1138"/>
      <c r="O89" s="1139"/>
      <c r="P89" s="1138"/>
      <c r="Q89" s="1138"/>
      <c r="R89" s="1138"/>
      <c r="S89" s="1139"/>
      <c r="T89" s="1139"/>
      <c r="U89" s="1139"/>
      <c r="V89" s="1139"/>
      <c r="AH89" s="661"/>
    </row>
    <row r="90" spans="2:34" ht="21.75" customHeight="1">
      <c r="B90" s="715" t="s">
        <v>144</v>
      </c>
      <c r="C90" s="901">
        <v>2247</v>
      </c>
      <c r="D90" s="881">
        <v>2417</v>
      </c>
      <c r="E90" s="881">
        <v>3419</v>
      </c>
      <c r="F90" s="971">
        <v>2956</v>
      </c>
      <c r="G90" s="881">
        <v>6140</v>
      </c>
      <c r="H90" s="971">
        <v>3301</v>
      </c>
      <c r="I90" s="1137"/>
      <c r="J90" s="1138"/>
      <c r="K90" s="1138"/>
      <c r="L90" s="1138"/>
      <c r="M90" s="1138"/>
      <c r="N90" s="1138"/>
      <c r="O90" s="1139"/>
      <c r="P90" s="1138"/>
      <c r="Q90" s="1138"/>
      <c r="R90" s="1138"/>
      <c r="S90" s="1139"/>
      <c r="T90" s="1139"/>
      <c r="U90" s="1139"/>
      <c r="V90" s="1139"/>
      <c r="AH90" s="661"/>
    </row>
    <row r="91" spans="2:34" ht="21.75" customHeight="1">
      <c r="B91" s="722" t="s">
        <v>145</v>
      </c>
      <c r="C91" s="902">
        <v>-3567</v>
      </c>
      <c r="D91" s="882">
        <v>-1410</v>
      </c>
      <c r="E91" s="882">
        <v>127</v>
      </c>
      <c r="F91" s="972">
        <v>-3465</v>
      </c>
      <c r="G91" s="882">
        <v>-2429</v>
      </c>
      <c r="H91" s="971">
        <v>-2470</v>
      </c>
      <c r="I91" s="1137"/>
      <c r="J91" s="1138"/>
      <c r="K91" s="1138"/>
      <c r="L91" s="1138"/>
      <c r="M91" s="1138"/>
      <c r="N91" s="1138"/>
      <c r="O91" s="1139"/>
      <c r="P91" s="1138"/>
      <c r="Q91" s="1138"/>
      <c r="R91" s="1138"/>
      <c r="S91" s="1139"/>
      <c r="T91" s="1139"/>
      <c r="U91" s="1139"/>
      <c r="V91" s="1139"/>
    </row>
    <row r="92" spans="2:34" ht="21.75" customHeight="1">
      <c r="B92" s="729" t="s">
        <v>456</v>
      </c>
      <c r="C92" s="1124" t="s">
        <v>1</v>
      </c>
      <c r="D92" s="1124" t="s">
        <v>1</v>
      </c>
      <c r="E92" s="1124" t="s">
        <v>1</v>
      </c>
      <c r="F92" s="1124" t="s">
        <v>1</v>
      </c>
      <c r="G92" s="1125" t="s">
        <v>1</v>
      </c>
      <c r="H92" s="1290" t="s">
        <v>1</v>
      </c>
      <c r="I92" s="1140"/>
      <c r="J92" s="1141"/>
      <c r="K92" s="1141"/>
      <c r="L92" s="1141"/>
      <c r="M92" s="1141"/>
      <c r="N92" s="1141"/>
      <c r="O92" s="979"/>
      <c r="P92" s="1141"/>
      <c r="Q92" s="1141"/>
      <c r="R92" s="1141"/>
      <c r="S92" s="1144"/>
      <c r="T92" s="1144"/>
      <c r="U92" s="1144"/>
      <c r="V92" s="1144"/>
    </row>
    <row r="93" spans="2:34" ht="21.75" customHeight="1">
      <c r="B93" s="730" t="s">
        <v>146</v>
      </c>
      <c r="C93" s="909">
        <v>4779</v>
      </c>
      <c r="D93" s="936">
        <v>4345</v>
      </c>
      <c r="E93" s="936">
        <v>4520</v>
      </c>
      <c r="F93" s="979">
        <v>6838</v>
      </c>
      <c r="G93" s="936">
        <v>4833</v>
      </c>
      <c r="H93" s="975">
        <v>3723</v>
      </c>
      <c r="I93" s="1140"/>
      <c r="J93" s="1141"/>
      <c r="K93" s="1141"/>
      <c r="L93" s="1141"/>
      <c r="M93" s="1141"/>
      <c r="N93" s="1141"/>
      <c r="O93" s="979"/>
      <c r="P93" s="1141"/>
      <c r="Q93" s="1141"/>
      <c r="R93" s="1141"/>
      <c r="S93" s="979"/>
      <c r="T93" s="979"/>
      <c r="U93" s="979"/>
      <c r="V93" s="979"/>
    </row>
    <row r="94" spans="2:34" ht="21.75" customHeight="1">
      <c r="B94" s="715" t="s">
        <v>147</v>
      </c>
      <c r="C94" s="901">
        <v>2556</v>
      </c>
      <c r="D94" s="881">
        <v>3345</v>
      </c>
      <c r="E94" s="881">
        <v>3335</v>
      </c>
      <c r="F94" s="971">
        <v>3563</v>
      </c>
      <c r="G94" s="881">
        <v>3094</v>
      </c>
      <c r="H94" s="971">
        <v>3191</v>
      </c>
      <c r="I94" s="1137"/>
      <c r="J94" s="1138"/>
      <c r="K94" s="1138"/>
      <c r="L94" s="1138"/>
      <c r="M94" s="1138"/>
      <c r="N94" s="1138"/>
      <c r="O94" s="1139"/>
      <c r="P94" s="1138"/>
      <c r="Q94" s="1138"/>
      <c r="R94" s="1138"/>
      <c r="S94" s="1139"/>
      <c r="T94" s="1139"/>
      <c r="U94" s="1139"/>
      <c r="V94" s="1139"/>
    </row>
    <row r="95" spans="2:34" ht="21.75" customHeight="1">
      <c r="B95" s="735" t="s">
        <v>148</v>
      </c>
      <c r="C95" s="901">
        <v>1609</v>
      </c>
      <c r="D95" s="881">
        <v>663</v>
      </c>
      <c r="E95" s="881">
        <v>1184</v>
      </c>
      <c r="F95" s="971">
        <v>3275</v>
      </c>
      <c r="G95" s="881">
        <v>1336</v>
      </c>
      <c r="H95" s="971">
        <v>589</v>
      </c>
      <c r="I95" s="1137"/>
      <c r="J95" s="1138"/>
      <c r="K95" s="1138"/>
      <c r="L95" s="1138"/>
      <c r="M95" s="1138"/>
      <c r="N95" s="1138"/>
      <c r="O95" s="1139"/>
      <c r="P95" s="1138"/>
      <c r="Q95" s="1138"/>
      <c r="R95" s="1138"/>
      <c r="S95" s="1139"/>
      <c r="T95" s="1139"/>
      <c r="U95" s="1139"/>
      <c r="V95" s="1139"/>
    </row>
    <row r="96" spans="2:34" ht="21.75" customHeight="1">
      <c r="B96" s="735" t="s">
        <v>149</v>
      </c>
      <c r="C96" s="901">
        <v>613</v>
      </c>
      <c r="D96" s="881">
        <v>336</v>
      </c>
      <c r="E96" s="1126" t="s">
        <v>663</v>
      </c>
      <c r="F96" s="1287" t="s">
        <v>716</v>
      </c>
      <c r="G96" s="1126">
        <v>403</v>
      </c>
      <c r="H96" s="971">
        <v>-57</v>
      </c>
      <c r="I96" s="1137"/>
      <c r="J96" s="1138"/>
      <c r="K96" s="1138"/>
      <c r="L96" s="1138"/>
      <c r="M96" s="1138"/>
      <c r="N96" s="1138"/>
      <c r="O96" s="1139"/>
      <c r="P96" s="1138"/>
      <c r="Q96" s="1138"/>
      <c r="R96" s="1138"/>
      <c r="S96" s="1139"/>
      <c r="T96" s="1139"/>
      <c r="U96" s="1139"/>
      <c r="V96" s="1139"/>
    </row>
    <row r="97" spans="2:22" ht="21.75" customHeight="1">
      <c r="B97" s="730" t="s">
        <v>150</v>
      </c>
      <c r="C97" s="910">
        <v>-3543</v>
      </c>
      <c r="D97" s="886">
        <v>-4394</v>
      </c>
      <c r="E97" s="886">
        <v>-5991</v>
      </c>
      <c r="F97" s="980">
        <v>-6308</v>
      </c>
      <c r="G97" s="886">
        <v>-5517</v>
      </c>
      <c r="H97" s="980">
        <v>-5927</v>
      </c>
      <c r="I97" s="1140"/>
      <c r="J97" s="1141"/>
      <c r="K97" s="1141"/>
      <c r="L97" s="1141"/>
      <c r="M97" s="1141"/>
      <c r="N97" s="1141"/>
      <c r="O97" s="979"/>
      <c r="P97" s="1141"/>
      <c r="Q97" s="1141"/>
      <c r="R97" s="1141"/>
      <c r="S97" s="979"/>
      <c r="T97" s="979"/>
      <c r="U97" s="979"/>
      <c r="V97" s="979"/>
    </row>
    <row r="98" spans="2:22" ht="21.75" customHeight="1">
      <c r="B98" s="735" t="s">
        <v>151</v>
      </c>
      <c r="C98" s="901">
        <v>-3543</v>
      </c>
      <c r="D98" s="881">
        <v>-4394</v>
      </c>
      <c r="E98" s="881">
        <v>-4880</v>
      </c>
      <c r="F98" s="971">
        <v>-5718</v>
      </c>
      <c r="G98" s="881">
        <v>-5517</v>
      </c>
      <c r="H98" s="971">
        <v>-5927</v>
      </c>
      <c r="I98" s="1137"/>
      <c r="J98" s="1138"/>
      <c r="K98" s="1138"/>
      <c r="L98" s="1138"/>
      <c r="M98" s="1138"/>
      <c r="N98" s="1138"/>
      <c r="O98" s="1139"/>
      <c r="P98" s="1138"/>
      <c r="Q98" s="1138"/>
      <c r="R98" s="1138"/>
      <c r="S98" s="1139"/>
      <c r="T98" s="1139"/>
      <c r="U98" s="1139"/>
      <c r="V98" s="1139"/>
    </row>
    <row r="99" spans="2:22" ht="21.75" customHeight="1">
      <c r="B99" s="744" t="s">
        <v>152</v>
      </c>
      <c r="C99" s="911" t="s">
        <v>1</v>
      </c>
      <c r="D99" s="911" t="s">
        <v>1</v>
      </c>
      <c r="E99" s="937" t="s">
        <v>1</v>
      </c>
      <c r="F99" s="1288">
        <v>-590</v>
      </c>
      <c r="G99" s="937" t="s">
        <v>1</v>
      </c>
      <c r="H99" s="1291" t="s">
        <v>1</v>
      </c>
      <c r="I99" s="1137"/>
      <c r="J99" s="1138"/>
      <c r="K99" s="1138"/>
      <c r="L99" s="1138"/>
      <c r="M99" s="1138"/>
      <c r="N99" s="1138"/>
      <c r="O99" s="1139"/>
      <c r="P99" s="1138"/>
      <c r="Q99" s="1138"/>
      <c r="R99" s="1138"/>
      <c r="S99" s="1148"/>
      <c r="T99" s="1148"/>
      <c r="U99" s="1148"/>
      <c r="V99" s="1148"/>
    </row>
    <row r="100" spans="2:22" ht="21.75" customHeight="1">
      <c r="B100" s="729" t="s">
        <v>457</v>
      </c>
      <c r="C100" s="813">
        <v>10647</v>
      </c>
      <c r="D100" s="814">
        <v>14216</v>
      </c>
      <c r="E100" s="814">
        <v>12232</v>
      </c>
      <c r="F100" s="815">
        <v>-9814</v>
      </c>
      <c r="G100" s="814">
        <v>8575</v>
      </c>
      <c r="H100" s="982">
        <v>9694</v>
      </c>
      <c r="I100" s="1149"/>
      <c r="J100" s="1150"/>
      <c r="K100" s="1150"/>
      <c r="L100" s="1150"/>
      <c r="M100" s="1150"/>
      <c r="N100" s="1150"/>
      <c r="O100" s="1151"/>
      <c r="P100" s="1150"/>
      <c r="Q100" s="1150"/>
      <c r="R100" s="1150"/>
      <c r="S100" s="1151"/>
      <c r="T100" s="1151"/>
      <c r="U100" s="1151"/>
      <c r="V100" s="1151"/>
    </row>
    <row r="101" spans="2:22" ht="21.75" customHeight="1">
      <c r="B101" s="729" t="s">
        <v>458</v>
      </c>
      <c r="C101" s="813">
        <v>60538</v>
      </c>
      <c r="D101" s="814">
        <v>46009</v>
      </c>
      <c r="E101" s="814">
        <v>38905</v>
      </c>
      <c r="F101" s="815">
        <v>9640</v>
      </c>
      <c r="G101" s="814">
        <v>29868</v>
      </c>
      <c r="H101" s="982">
        <v>34640</v>
      </c>
      <c r="I101" s="1149"/>
      <c r="J101" s="1150"/>
      <c r="K101" s="1150"/>
      <c r="L101" s="1150"/>
      <c r="M101" s="1150"/>
      <c r="N101" s="1150"/>
      <c r="O101" s="1151"/>
      <c r="P101" s="1150"/>
      <c r="Q101" s="1150"/>
      <c r="R101" s="1150"/>
      <c r="S101" s="1151"/>
      <c r="T101" s="1151"/>
      <c r="U101" s="1151"/>
      <c r="V101" s="1151"/>
    </row>
    <row r="102" spans="2:22" ht="21.75" customHeight="1">
      <c r="B102" s="730" t="s">
        <v>153</v>
      </c>
      <c r="C102" s="903">
        <v>-14508</v>
      </c>
      <c r="D102" s="883">
        <v>-10427</v>
      </c>
      <c r="E102" s="883">
        <v>-7696</v>
      </c>
      <c r="F102" s="973">
        <v>-6578</v>
      </c>
      <c r="G102" s="883">
        <v>-7123</v>
      </c>
      <c r="H102" s="973">
        <v>-7945</v>
      </c>
      <c r="I102" s="1140"/>
      <c r="J102" s="1141"/>
      <c r="K102" s="1141"/>
      <c r="L102" s="1141"/>
      <c r="M102" s="1141"/>
      <c r="N102" s="1141"/>
      <c r="O102" s="979"/>
      <c r="P102" s="1141"/>
      <c r="Q102" s="1141"/>
      <c r="R102" s="1141"/>
      <c r="S102" s="979"/>
      <c r="T102" s="979"/>
      <c r="U102" s="979"/>
      <c r="V102" s="979"/>
    </row>
    <row r="103" spans="2:22" ht="21.75" customHeight="1">
      <c r="B103" s="746" t="s">
        <v>170</v>
      </c>
      <c r="C103" s="813">
        <v>46030</v>
      </c>
      <c r="D103" s="814">
        <v>35581</v>
      </c>
      <c r="E103" s="814">
        <v>31209</v>
      </c>
      <c r="F103" s="815">
        <v>3061</v>
      </c>
      <c r="G103" s="814">
        <v>22745</v>
      </c>
      <c r="H103" s="982">
        <v>26694</v>
      </c>
      <c r="I103" s="1149"/>
      <c r="J103" s="1150"/>
      <c r="K103" s="1150"/>
      <c r="L103" s="1150"/>
      <c r="M103" s="1150"/>
      <c r="N103" s="1150"/>
      <c r="O103" s="1151"/>
      <c r="P103" s="1150"/>
      <c r="Q103" s="1150"/>
      <c r="R103" s="1150"/>
      <c r="S103" s="1151"/>
      <c r="T103" s="1151"/>
      <c r="U103" s="1151"/>
      <c r="V103" s="1151"/>
    </row>
    <row r="104" spans="2:22" ht="21.75" customHeight="1">
      <c r="B104" s="747" t="s">
        <v>171</v>
      </c>
      <c r="C104" s="816"/>
      <c r="D104" s="817"/>
      <c r="E104" s="817"/>
      <c r="F104" s="818"/>
      <c r="G104" s="817"/>
      <c r="H104" s="983"/>
      <c r="I104" s="1152"/>
      <c r="J104" s="1153"/>
      <c r="K104" s="1153"/>
      <c r="L104" s="1153"/>
      <c r="M104" s="1153"/>
      <c r="N104" s="1153"/>
      <c r="O104" s="1154"/>
      <c r="P104" s="1153"/>
      <c r="Q104" s="1153"/>
      <c r="R104" s="1153"/>
      <c r="S104" s="1154"/>
      <c r="T104" s="1154"/>
      <c r="U104" s="1154"/>
      <c r="V104" s="1154"/>
    </row>
    <row r="105" spans="2:22" ht="21.75" customHeight="1">
      <c r="B105" s="753" t="s">
        <v>156</v>
      </c>
      <c r="C105" s="910">
        <v>45150</v>
      </c>
      <c r="D105" s="886">
        <v>33725</v>
      </c>
      <c r="E105" s="886">
        <v>29855</v>
      </c>
      <c r="F105" s="980">
        <v>2515</v>
      </c>
      <c r="G105" s="886">
        <v>22140</v>
      </c>
      <c r="H105" s="980">
        <v>25793</v>
      </c>
      <c r="I105" s="1140"/>
      <c r="J105" s="1141"/>
      <c r="K105" s="1141"/>
      <c r="L105" s="1141"/>
      <c r="M105" s="1141"/>
      <c r="N105" s="1141"/>
      <c r="O105" s="979"/>
      <c r="P105" s="1141"/>
      <c r="Q105" s="1141"/>
      <c r="R105" s="1141"/>
      <c r="S105" s="979"/>
      <c r="T105" s="979"/>
      <c r="U105" s="979"/>
      <c r="V105" s="979"/>
    </row>
    <row r="106" spans="2:22" ht="21.75" customHeight="1" thickBot="1">
      <c r="B106" s="759" t="s">
        <v>157</v>
      </c>
      <c r="C106" s="914">
        <v>879</v>
      </c>
      <c r="D106" s="890">
        <v>1855</v>
      </c>
      <c r="E106" s="890">
        <v>1354</v>
      </c>
      <c r="F106" s="984">
        <v>488</v>
      </c>
      <c r="G106" s="890">
        <v>605</v>
      </c>
      <c r="H106" s="984">
        <v>900</v>
      </c>
      <c r="I106" s="1137"/>
      <c r="J106" s="1138"/>
      <c r="K106" s="1138"/>
      <c r="L106" s="1138"/>
      <c r="M106" s="1138"/>
      <c r="N106" s="1138"/>
      <c r="O106" s="1139"/>
      <c r="P106" s="1138"/>
      <c r="Q106" s="1138"/>
      <c r="R106" s="1138"/>
      <c r="S106" s="1139"/>
      <c r="T106" s="1139"/>
      <c r="U106" s="1139"/>
      <c r="V106" s="1139"/>
    </row>
    <row r="107" spans="2:22" ht="21.75" customHeight="1" thickTop="1">
      <c r="B107" s="764" t="s">
        <v>596</v>
      </c>
      <c r="C107" s="1124" t="s">
        <v>1</v>
      </c>
      <c r="D107" s="1124" t="s">
        <v>1</v>
      </c>
      <c r="E107" s="1124" t="s">
        <v>1</v>
      </c>
      <c r="F107" s="1124" t="s">
        <v>1</v>
      </c>
      <c r="G107" s="1127" t="s">
        <v>1</v>
      </c>
      <c r="H107" s="1292" t="s">
        <v>1</v>
      </c>
      <c r="I107" s="1140"/>
      <c r="J107" s="1141"/>
      <c r="K107" s="1141"/>
      <c r="L107" s="1141"/>
      <c r="M107" s="1141"/>
      <c r="N107" s="1141"/>
      <c r="O107" s="979"/>
      <c r="P107" s="1141"/>
      <c r="Q107" s="1141"/>
      <c r="R107" s="1141"/>
      <c r="S107" s="979"/>
      <c r="T107" s="979"/>
      <c r="U107" s="979"/>
      <c r="V107" s="979"/>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topLeftCell="A7" zoomScale="55" zoomScaleNormal="70" zoomScaleSheetLayoutView="55" workbookViewId="0">
      <pane xSplit="2" topLeftCell="C1" activePane="topRight" state="frozenSplit"/>
      <selection pane="topRight"/>
    </sheetView>
  </sheetViews>
  <sheetFormatPr defaultColWidth="9" defaultRowHeight="14.25" customHeight="1"/>
  <cols>
    <col min="1" max="1" width="3.54296875" style="42" customWidth="1"/>
    <col min="2" max="2" width="40.54296875" style="24" customWidth="1"/>
    <col min="3" max="3" width="20.54296875" style="24" customWidth="1"/>
    <col min="4" max="7" width="20.54296875" style="90" customWidth="1"/>
    <col min="8" max="12" width="20.54296875" style="42" customWidth="1"/>
    <col min="13" max="16384" width="9" style="42"/>
  </cols>
  <sheetData>
    <row r="1" spans="1:12" ht="24.75" customHeight="1">
      <c r="A1" s="44" t="s">
        <v>338</v>
      </c>
      <c r="B1" s="44"/>
      <c r="C1" s="44"/>
      <c r="I1" s="316"/>
      <c r="J1" s="316"/>
      <c r="K1" s="316"/>
      <c r="L1" s="316"/>
    </row>
    <row r="2" spans="1:12" ht="24.75" customHeight="1">
      <c r="A2" s="44"/>
      <c r="B2" s="153"/>
      <c r="C2" s="153"/>
      <c r="I2" s="316"/>
      <c r="J2" s="316"/>
      <c r="K2" s="316"/>
      <c r="L2" s="316" t="s">
        <v>221</v>
      </c>
    </row>
    <row r="3" spans="1:12" ht="6.75" customHeight="1">
      <c r="B3" s="30"/>
      <c r="C3" s="30"/>
      <c r="G3" s="385"/>
    </row>
    <row r="4" spans="1:12" s="163" customFormat="1" ht="40.25" customHeight="1">
      <c r="B4" s="81"/>
      <c r="C4" s="99" t="s">
        <v>339</v>
      </c>
      <c r="D4" s="99" t="s">
        <v>223</v>
      </c>
      <c r="E4" s="99" t="s">
        <v>340</v>
      </c>
      <c r="F4" s="99" t="s">
        <v>341</v>
      </c>
      <c r="G4" s="99" t="s">
        <v>342</v>
      </c>
      <c r="H4" s="99" t="s">
        <v>343</v>
      </c>
      <c r="I4" s="527" t="s">
        <v>258</v>
      </c>
      <c r="J4" s="99" t="s">
        <v>259</v>
      </c>
      <c r="K4" s="230" t="s">
        <v>59</v>
      </c>
      <c r="L4" s="196" t="s">
        <v>70</v>
      </c>
    </row>
    <row r="5" spans="1:12" s="26" customFormat="1" ht="21" customHeight="1">
      <c r="B5" s="528" t="s">
        <v>344</v>
      </c>
      <c r="C5" s="529"/>
      <c r="D5" s="100"/>
      <c r="E5" s="100"/>
      <c r="F5" s="100"/>
      <c r="G5" s="100"/>
      <c r="H5" s="100"/>
      <c r="I5" s="530"/>
      <c r="J5" s="100"/>
      <c r="K5" s="231"/>
      <c r="L5" s="183"/>
    </row>
    <row r="6" spans="1:12" s="25" customFormat="1" ht="19.5" customHeight="1">
      <c r="B6" s="362" t="s">
        <v>345</v>
      </c>
      <c r="C6" s="111">
        <v>435671</v>
      </c>
      <c r="D6" s="111">
        <v>426082</v>
      </c>
      <c r="E6" s="111">
        <v>521937</v>
      </c>
      <c r="F6" s="111">
        <v>471570</v>
      </c>
      <c r="G6" s="111">
        <v>380195</v>
      </c>
      <c r="H6" s="111">
        <v>421629</v>
      </c>
      <c r="I6" s="531">
        <v>455728</v>
      </c>
      <c r="J6" s="111">
        <v>415694</v>
      </c>
      <c r="K6" s="232">
        <v>442706</v>
      </c>
      <c r="L6" s="285">
        <v>433584</v>
      </c>
    </row>
    <row r="7" spans="1:12" s="25" customFormat="1" ht="19.5" customHeight="1">
      <c r="B7" s="303" t="s">
        <v>346</v>
      </c>
      <c r="C7" s="112">
        <v>708982</v>
      </c>
      <c r="D7" s="112">
        <v>618086</v>
      </c>
      <c r="E7" s="112">
        <v>613513</v>
      </c>
      <c r="F7" s="112">
        <v>672658</v>
      </c>
      <c r="G7" s="112">
        <v>691492</v>
      </c>
      <c r="H7" s="112">
        <v>522397</v>
      </c>
      <c r="I7" s="532">
        <v>462233</v>
      </c>
      <c r="J7" s="112">
        <v>478880</v>
      </c>
      <c r="K7" s="233">
        <v>490708</v>
      </c>
      <c r="L7" s="286">
        <v>456455</v>
      </c>
    </row>
    <row r="8" spans="1:12" s="25" customFormat="1" ht="19.5" customHeight="1">
      <c r="B8" s="303" t="s">
        <v>347</v>
      </c>
      <c r="C8" s="112">
        <v>17705</v>
      </c>
      <c r="D8" s="112">
        <v>7150</v>
      </c>
      <c r="E8" s="112">
        <v>6471</v>
      </c>
      <c r="F8" s="112">
        <v>7251</v>
      </c>
      <c r="G8" s="112">
        <v>9180</v>
      </c>
      <c r="H8" s="112">
        <v>2123</v>
      </c>
      <c r="I8" s="532">
        <v>6131</v>
      </c>
      <c r="J8" s="112">
        <v>5437</v>
      </c>
      <c r="K8" s="233">
        <v>1297</v>
      </c>
      <c r="L8" s="286">
        <v>100</v>
      </c>
    </row>
    <row r="9" spans="1:12" s="26" customFormat="1" ht="18" customHeight="1">
      <c r="B9" s="303" t="s">
        <v>348</v>
      </c>
      <c r="C9" s="112">
        <v>239499</v>
      </c>
      <c r="D9" s="112">
        <v>194694</v>
      </c>
      <c r="E9" s="112">
        <v>214163</v>
      </c>
      <c r="F9" s="112">
        <v>315885</v>
      </c>
      <c r="G9" s="112">
        <v>422158</v>
      </c>
      <c r="H9" s="112">
        <v>382899</v>
      </c>
      <c r="I9" s="532">
        <v>248629</v>
      </c>
      <c r="J9" s="112">
        <v>243210</v>
      </c>
      <c r="K9" s="233">
        <v>270645</v>
      </c>
      <c r="L9" s="286">
        <v>292105</v>
      </c>
    </row>
    <row r="10" spans="1:12" s="25" customFormat="1" ht="19.5" customHeight="1">
      <c r="B10" s="303" t="s">
        <v>349</v>
      </c>
      <c r="C10" s="112">
        <v>188002</v>
      </c>
      <c r="D10" s="112">
        <v>41000</v>
      </c>
      <c r="E10" s="112">
        <v>44237</v>
      </c>
      <c r="F10" s="112">
        <v>23182</v>
      </c>
      <c r="G10" s="112">
        <v>11609</v>
      </c>
      <c r="H10" s="112">
        <v>9375</v>
      </c>
      <c r="I10" s="532">
        <v>7943</v>
      </c>
      <c r="J10" s="112">
        <v>8518</v>
      </c>
      <c r="K10" s="233">
        <v>5667</v>
      </c>
      <c r="L10" s="286">
        <v>2222</v>
      </c>
    </row>
    <row r="11" spans="1:12" s="25" customFormat="1" ht="19.5" customHeight="1">
      <c r="B11" s="303" t="s">
        <v>350</v>
      </c>
      <c r="C11" s="112">
        <v>13346</v>
      </c>
      <c r="D11" s="112">
        <v>7482</v>
      </c>
      <c r="E11" s="112">
        <v>8886</v>
      </c>
      <c r="F11" s="112">
        <v>8591</v>
      </c>
      <c r="G11" s="112">
        <v>19179</v>
      </c>
      <c r="H11" s="112">
        <v>15821</v>
      </c>
      <c r="I11" s="532">
        <v>13484</v>
      </c>
      <c r="J11" s="112">
        <v>15402</v>
      </c>
      <c r="K11" s="233">
        <v>4577</v>
      </c>
      <c r="L11" s="286">
        <v>4132</v>
      </c>
    </row>
    <row r="12" spans="1:12" s="25" customFormat="1" ht="18" customHeight="1">
      <c r="B12" s="303" t="s">
        <v>351</v>
      </c>
      <c r="C12" s="112">
        <v>171637</v>
      </c>
      <c r="D12" s="112">
        <v>139590</v>
      </c>
      <c r="E12" s="112">
        <v>116416</v>
      </c>
      <c r="F12" s="112">
        <v>130636</v>
      </c>
      <c r="G12" s="112">
        <v>156000</v>
      </c>
      <c r="H12" s="112">
        <v>129237</v>
      </c>
      <c r="I12" s="532">
        <v>100216</v>
      </c>
      <c r="J12" s="112">
        <v>106832</v>
      </c>
      <c r="K12" s="233">
        <v>88132</v>
      </c>
      <c r="L12" s="286">
        <v>79120</v>
      </c>
    </row>
    <row r="13" spans="1:12" s="25" customFormat="1" ht="18" customHeight="1">
      <c r="B13" s="533" t="s">
        <v>352</v>
      </c>
      <c r="C13" s="113">
        <v>-39926</v>
      </c>
      <c r="D13" s="113">
        <v>-10957</v>
      </c>
      <c r="E13" s="113">
        <v>-15172</v>
      </c>
      <c r="F13" s="113">
        <v>-14695</v>
      </c>
      <c r="G13" s="113">
        <v>-13869</v>
      </c>
      <c r="H13" s="113">
        <v>-10312</v>
      </c>
      <c r="I13" s="534">
        <v>-9089</v>
      </c>
      <c r="J13" s="113">
        <v>-7347</v>
      </c>
      <c r="K13" s="234">
        <v>-5583</v>
      </c>
      <c r="L13" s="287">
        <v>-3449</v>
      </c>
    </row>
    <row r="14" spans="1:12" s="33" customFormat="1" ht="21" customHeight="1">
      <c r="B14" s="535" t="s">
        <v>353</v>
      </c>
      <c r="C14" s="114">
        <v>1734918</v>
      </c>
      <c r="D14" s="114">
        <v>1423129</v>
      </c>
      <c r="E14" s="114">
        <v>1510454</v>
      </c>
      <c r="F14" s="114">
        <v>1615081</v>
      </c>
      <c r="G14" s="114">
        <v>1675946</v>
      </c>
      <c r="H14" s="114">
        <v>1473172</v>
      </c>
      <c r="I14" s="536">
        <v>1285277</v>
      </c>
      <c r="J14" s="114">
        <v>1266629</v>
      </c>
      <c r="K14" s="235">
        <v>1298151</v>
      </c>
      <c r="L14" s="288">
        <v>1264271</v>
      </c>
    </row>
    <row r="15" spans="1:12" s="33" customFormat="1" ht="21" customHeight="1">
      <c r="B15" s="528" t="s">
        <v>354</v>
      </c>
      <c r="C15" s="115">
        <v>493163</v>
      </c>
      <c r="D15" s="115">
        <v>246652</v>
      </c>
      <c r="E15" s="115">
        <v>246665</v>
      </c>
      <c r="F15" s="115">
        <v>229966</v>
      </c>
      <c r="G15" s="115">
        <v>232018</v>
      </c>
      <c r="H15" s="115">
        <v>209720</v>
      </c>
      <c r="I15" s="155">
        <v>222665</v>
      </c>
      <c r="J15" s="115">
        <v>215774</v>
      </c>
      <c r="K15" s="236">
        <v>233260</v>
      </c>
      <c r="L15" s="289">
        <v>228332</v>
      </c>
    </row>
    <row r="16" spans="1:12" s="26" customFormat="1" ht="21" customHeight="1">
      <c r="B16" s="528" t="s">
        <v>355</v>
      </c>
      <c r="C16" s="115">
        <v>66228</v>
      </c>
      <c r="D16" s="115">
        <v>103850</v>
      </c>
      <c r="E16" s="115">
        <v>100131</v>
      </c>
      <c r="F16" s="115">
        <v>99127</v>
      </c>
      <c r="G16" s="115">
        <v>133343</v>
      </c>
      <c r="H16" s="115">
        <v>114855</v>
      </c>
      <c r="I16" s="155">
        <v>114445</v>
      </c>
      <c r="J16" s="115">
        <v>132595</v>
      </c>
      <c r="K16" s="236">
        <v>124497</v>
      </c>
      <c r="L16" s="289">
        <v>126114</v>
      </c>
    </row>
    <row r="17" spans="2:15" s="25" customFormat="1" ht="18.75" customHeight="1">
      <c r="B17" s="537" t="s">
        <v>356</v>
      </c>
      <c r="C17" s="106">
        <v>41375</v>
      </c>
      <c r="D17" s="106">
        <v>79989</v>
      </c>
      <c r="E17" s="106">
        <v>76897</v>
      </c>
      <c r="F17" s="106">
        <v>69925</v>
      </c>
      <c r="G17" s="106">
        <v>65466</v>
      </c>
      <c r="H17" s="106">
        <v>60685</v>
      </c>
      <c r="I17" s="327">
        <v>54305</v>
      </c>
      <c r="J17" s="106">
        <v>51474</v>
      </c>
      <c r="K17" s="229">
        <v>44612</v>
      </c>
      <c r="L17" s="182">
        <v>39865</v>
      </c>
    </row>
    <row r="18" spans="2:15" s="25" customFormat="1" ht="18.75" customHeight="1">
      <c r="B18" s="537" t="s">
        <v>351</v>
      </c>
      <c r="C18" s="106">
        <v>24852</v>
      </c>
      <c r="D18" s="106">
        <v>23860</v>
      </c>
      <c r="E18" s="106">
        <v>23233</v>
      </c>
      <c r="F18" s="106">
        <v>29202</v>
      </c>
      <c r="G18" s="106">
        <v>67876</v>
      </c>
      <c r="H18" s="106">
        <v>54170</v>
      </c>
      <c r="I18" s="327">
        <v>60139</v>
      </c>
      <c r="J18" s="106">
        <v>81120</v>
      </c>
      <c r="K18" s="229">
        <v>79884</v>
      </c>
      <c r="L18" s="182">
        <v>86248</v>
      </c>
    </row>
    <row r="19" spans="2:15" s="25" customFormat="1" ht="18.75" customHeight="1">
      <c r="B19" s="528" t="s">
        <v>357</v>
      </c>
      <c r="C19" s="115">
        <v>781335</v>
      </c>
      <c r="D19" s="115">
        <v>673924</v>
      </c>
      <c r="E19" s="115">
        <v>663403</v>
      </c>
      <c r="F19" s="115">
        <v>671857</v>
      </c>
      <c r="G19" s="115">
        <v>625514</v>
      </c>
      <c r="H19" s="115">
        <v>513798</v>
      </c>
      <c r="I19" s="155">
        <v>538093</v>
      </c>
      <c r="J19" s="115">
        <v>501678</v>
      </c>
      <c r="K19" s="236">
        <v>464419</v>
      </c>
      <c r="L19" s="538">
        <v>467500</v>
      </c>
      <c r="N19" s="155"/>
    </row>
    <row r="20" spans="2:15" s="25" customFormat="1" ht="18.75" customHeight="1">
      <c r="B20" s="539" t="s">
        <v>358</v>
      </c>
      <c r="C20" s="116">
        <v>410531</v>
      </c>
      <c r="D20" s="116">
        <v>409307</v>
      </c>
      <c r="E20" s="116">
        <v>488291</v>
      </c>
      <c r="F20" s="116">
        <v>518615</v>
      </c>
      <c r="G20" s="116">
        <v>480993</v>
      </c>
      <c r="H20" s="116">
        <v>351466</v>
      </c>
      <c r="I20" s="325">
        <v>327869</v>
      </c>
      <c r="J20" s="116">
        <v>333050</v>
      </c>
      <c r="K20" s="228">
        <v>313897</v>
      </c>
      <c r="L20" s="290">
        <v>338744</v>
      </c>
      <c r="N20" s="156"/>
    </row>
    <row r="21" spans="2:15" s="25" customFormat="1" ht="18.75" customHeight="1">
      <c r="B21" s="537" t="s">
        <v>359</v>
      </c>
      <c r="C21" s="106">
        <v>182093</v>
      </c>
      <c r="D21" s="106">
        <v>102142</v>
      </c>
      <c r="E21" s="106">
        <v>38867</v>
      </c>
      <c r="F21" s="106">
        <v>39304</v>
      </c>
      <c r="G21" s="106">
        <v>36961</v>
      </c>
      <c r="H21" s="106">
        <v>27908</v>
      </c>
      <c r="I21" s="327">
        <v>25113</v>
      </c>
      <c r="J21" s="106">
        <v>13370</v>
      </c>
      <c r="K21" s="229">
        <v>22415</v>
      </c>
      <c r="L21" s="290">
        <v>31311</v>
      </c>
      <c r="N21" s="156"/>
    </row>
    <row r="22" spans="2:15" s="25" customFormat="1" ht="18.75" customHeight="1">
      <c r="B22" s="537" t="s">
        <v>360</v>
      </c>
      <c r="C22" s="106" t="s">
        <v>1</v>
      </c>
      <c r="D22" s="106">
        <v>286934</v>
      </c>
      <c r="E22" s="106">
        <v>176527</v>
      </c>
      <c r="F22" s="106">
        <v>162305</v>
      </c>
      <c r="G22" s="106">
        <v>109440</v>
      </c>
      <c r="H22" s="106">
        <v>92378</v>
      </c>
      <c r="I22" s="327">
        <v>88358</v>
      </c>
      <c r="J22" s="106">
        <v>79971</v>
      </c>
      <c r="K22" s="229">
        <v>68164</v>
      </c>
      <c r="L22" s="182">
        <v>59670</v>
      </c>
      <c r="N22" s="156"/>
    </row>
    <row r="23" spans="2:15" s="25" customFormat="1" ht="18.75" customHeight="1">
      <c r="B23" s="537" t="s">
        <v>350</v>
      </c>
      <c r="C23" s="106">
        <v>97507</v>
      </c>
      <c r="D23" s="106">
        <v>58051</v>
      </c>
      <c r="E23" s="106">
        <v>23880</v>
      </c>
      <c r="F23" s="106">
        <v>19754</v>
      </c>
      <c r="G23" s="106">
        <v>31053</v>
      </c>
      <c r="H23" s="106">
        <v>64137</v>
      </c>
      <c r="I23" s="327">
        <v>61432</v>
      </c>
      <c r="J23" s="106">
        <v>52881</v>
      </c>
      <c r="K23" s="229">
        <v>22442</v>
      </c>
      <c r="L23" s="182">
        <v>13710</v>
      </c>
      <c r="N23" s="156"/>
    </row>
    <row r="24" spans="2:15" s="25" customFormat="1" ht="18.75" customHeight="1">
      <c r="B24" s="537" t="s">
        <v>361</v>
      </c>
      <c r="C24" s="106" t="s">
        <v>1</v>
      </c>
      <c r="D24" s="106" t="s">
        <v>1</v>
      </c>
      <c r="E24" s="106" t="s">
        <v>1</v>
      </c>
      <c r="F24" s="106" t="s">
        <v>1</v>
      </c>
      <c r="G24" s="106" t="s">
        <v>1</v>
      </c>
      <c r="H24" s="106" t="s">
        <v>1</v>
      </c>
      <c r="I24" s="327">
        <v>53261</v>
      </c>
      <c r="J24" s="106">
        <v>33993</v>
      </c>
      <c r="K24" s="229">
        <v>31934</v>
      </c>
      <c r="L24" s="182">
        <v>26608</v>
      </c>
      <c r="N24" s="156"/>
    </row>
    <row r="25" spans="2:15" s="25" customFormat="1" ht="18.75" customHeight="1">
      <c r="B25" s="537" t="s">
        <v>351</v>
      </c>
      <c r="C25" s="106">
        <v>234988</v>
      </c>
      <c r="D25" s="106">
        <v>54820</v>
      </c>
      <c r="E25" s="106">
        <v>58793</v>
      </c>
      <c r="F25" s="106">
        <v>49916</v>
      </c>
      <c r="G25" s="106">
        <v>44400</v>
      </c>
      <c r="H25" s="106">
        <v>39435</v>
      </c>
      <c r="I25" s="327">
        <v>39264</v>
      </c>
      <c r="J25" s="106">
        <v>48168</v>
      </c>
      <c r="K25" s="229">
        <v>52788</v>
      </c>
      <c r="L25" s="182">
        <v>43830</v>
      </c>
      <c r="N25" s="156"/>
    </row>
    <row r="26" spans="2:15" s="25" customFormat="1" ht="18.75" customHeight="1">
      <c r="B26" s="540" t="s">
        <v>352</v>
      </c>
      <c r="C26" s="117">
        <v>-143786</v>
      </c>
      <c r="D26" s="117">
        <v>-237332</v>
      </c>
      <c r="E26" s="117">
        <v>-122956</v>
      </c>
      <c r="F26" s="117">
        <v>-118039</v>
      </c>
      <c r="G26" s="117">
        <v>-77335</v>
      </c>
      <c r="H26" s="117">
        <v>-61526</v>
      </c>
      <c r="I26" s="541">
        <v>-57207</v>
      </c>
      <c r="J26" s="117">
        <v>-59758</v>
      </c>
      <c r="K26" s="237">
        <v>-47223</v>
      </c>
      <c r="L26" s="182">
        <v>-46375</v>
      </c>
      <c r="N26" s="156"/>
    </row>
    <row r="27" spans="2:15" s="33" customFormat="1" ht="21" customHeight="1">
      <c r="B27" s="542" t="s">
        <v>362</v>
      </c>
      <c r="C27" s="114">
        <v>1340726</v>
      </c>
      <c r="D27" s="114">
        <v>1024427</v>
      </c>
      <c r="E27" s="114">
        <v>1010200</v>
      </c>
      <c r="F27" s="114">
        <v>1000951</v>
      </c>
      <c r="G27" s="114">
        <v>990875</v>
      </c>
      <c r="H27" s="114">
        <v>838375</v>
      </c>
      <c r="I27" s="536">
        <v>875204</v>
      </c>
      <c r="J27" s="114">
        <v>850049</v>
      </c>
      <c r="K27" s="235">
        <v>822177</v>
      </c>
      <c r="L27" s="288">
        <v>821947</v>
      </c>
      <c r="N27" s="155"/>
    </row>
    <row r="28" spans="2:15" s="25" customFormat="1" ht="18.75" customHeight="1">
      <c r="B28" s="543" t="s">
        <v>363</v>
      </c>
      <c r="C28" s="118">
        <v>1377</v>
      </c>
      <c r="D28" s="118">
        <v>921</v>
      </c>
      <c r="E28" s="118">
        <v>1024</v>
      </c>
      <c r="F28" s="118">
        <v>3475</v>
      </c>
      <c r="G28" s="118">
        <v>2529</v>
      </c>
      <c r="H28" s="118">
        <v>1410</v>
      </c>
      <c r="I28" s="154">
        <v>436</v>
      </c>
      <c r="J28" s="118">
        <v>281</v>
      </c>
      <c r="K28" s="238">
        <v>266</v>
      </c>
      <c r="L28" s="292">
        <v>190</v>
      </c>
      <c r="N28" s="154"/>
    </row>
    <row r="29" spans="2:15" s="33" customFormat="1" ht="21" customHeight="1" thickBot="1">
      <c r="B29" s="544" t="s">
        <v>364</v>
      </c>
      <c r="C29" s="119">
        <v>3077022</v>
      </c>
      <c r="D29" s="119">
        <v>2448478</v>
      </c>
      <c r="E29" s="119">
        <v>2521679</v>
      </c>
      <c r="F29" s="119">
        <v>2619507</v>
      </c>
      <c r="G29" s="119">
        <v>2669352</v>
      </c>
      <c r="H29" s="119">
        <v>2312958</v>
      </c>
      <c r="I29" s="545">
        <v>2160918</v>
      </c>
      <c r="J29" s="119">
        <v>2116960</v>
      </c>
      <c r="K29" s="239">
        <v>2120596</v>
      </c>
      <c r="L29" s="291">
        <v>2086410</v>
      </c>
      <c r="N29" s="155"/>
    </row>
    <row r="30" spans="2:15" s="25" customFormat="1" ht="21" customHeight="1" thickTop="1">
      <c r="B30" s="528" t="s">
        <v>365</v>
      </c>
      <c r="C30" s="118"/>
      <c r="D30" s="118"/>
      <c r="E30" s="118"/>
      <c r="F30" s="118"/>
      <c r="G30" s="118"/>
      <c r="H30" s="118"/>
      <c r="I30" s="154"/>
      <c r="J30" s="118"/>
      <c r="K30" s="238"/>
      <c r="L30" s="292"/>
    </row>
    <row r="31" spans="2:15" s="25" customFormat="1" ht="18.75" customHeight="1">
      <c r="B31" s="362" t="s">
        <v>366</v>
      </c>
      <c r="C31" s="111">
        <v>479264</v>
      </c>
      <c r="D31" s="111">
        <v>472513</v>
      </c>
      <c r="E31" s="111">
        <v>451438</v>
      </c>
      <c r="F31" s="111">
        <v>531508</v>
      </c>
      <c r="G31" s="111">
        <v>578995</v>
      </c>
      <c r="H31" s="111">
        <v>418811</v>
      </c>
      <c r="I31" s="531">
        <v>377468</v>
      </c>
      <c r="J31" s="111">
        <v>414984</v>
      </c>
      <c r="K31" s="232">
        <v>461799</v>
      </c>
      <c r="L31" s="285">
        <v>436696</v>
      </c>
    </row>
    <row r="32" spans="2:15" s="25" customFormat="1" ht="18.75" customHeight="1">
      <c r="B32" s="303" t="s">
        <v>367</v>
      </c>
      <c r="C32" s="112">
        <v>1320861</v>
      </c>
      <c r="D32" s="112">
        <v>933100</v>
      </c>
      <c r="E32" s="112">
        <v>775555</v>
      </c>
      <c r="F32" s="112">
        <v>501055</v>
      </c>
      <c r="G32" s="112">
        <v>497208</v>
      </c>
      <c r="H32" s="112">
        <v>351841</v>
      </c>
      <c r="I32" s="532">
        <v>256652</v>
      </c>
      <c r="J32" s="112">
        <v>247656</v>
      </c>
      <c r="K32" s="233">
        <v>282524</v>
      </c>
      <c r="L32" s="286">
        <v>242267</v>
      </c>
      <c r="O32" s="154"/>
    </row>
    <row r="33" spans="2:15" s="26" customFormat="1" ht="19.5" customHeight="1">
      <c r="B33" s="303" t="s">
        <v>368</v>
      </c>
      <c r="C33" s="112">
        <v>141200</v>
      </c>
      <c r="D33" s="112">
        <v>139200</v>
      </c>
      <c r="E33" s="112">
        <v>29200</v>
      </c>
      <c r="F33" s="112">
        <v>10000</v>
      </c>
      <c r="G33" s="112">
        <v>25000</v>
      </c>
      <c r="H33" s="112">
        <v>35000</v>
      </c>
      <c r="I33" s="532">
        <v>10000</v>
      </c>
      <c r="J33" s="112">
        <v>2000</v>
      </c>
      <c r="K33" s="233">
        <v>2000</v>
      </c>
      <c r="L33" s="286">
        <v>2000</v>
      </c>
      <c r="O33" s="154"/>
    </row>
    <row r="34" spans="2:15" s="25" customFormat="1" ht="19.5" customHeight="1">
      <c r="B34" s="303" t="s">
        <v>369</v>
      </c>
      <c r="C34" s="112">
        <v>38858</v>
      </c>
      <c r="D34" s="112">
        <v>43050</v>
      </c>
      <c r="E34" s="112">
        <v>9358</v>
      </c>
      <c r="F34" s="112">
        <v>896</v>
      </c>
      <c r="G34" s="112">
        <v>75100</v>
      </c>
      <c r="H34" s="112">
        <v>42136</v>
      </c>
      <c r="I34" s="532">
        <v>40120</v>
      </c>
      <c r="J34" s="112">
        <v>60000</v>
      </c>
      <c r="K34" s="233">
        <v>35000</v>
      </c>
      <c r="L34" s="286">
        <v>30000</v>
      </c>
      <c r="O34" s="154"/>
    </row>
    <row r="35" spans="2:15" s="25" customFormat="1" ht="18.75" customHeight="1">
      <c r="B35" s="303" t="s">
        <v>370</v>
      </c>
      <c r="C35" s="112">
        <v>7788</v>
      </c>
      <c r="D35" s="112">
        <v>7644</v>
      </c>
      <c r="E35" s="112">
        <v>7774</v>
      </c>
      <c r="F35" s="112">
        <v>8811</v>
      </c>
      <c r="G35" s="112">
        <v>8246</v>
      </c>
      <c r="H35" s="112">
        <v>7230</v>
      </c>
      <c r="I35" s="532">
        <v>5949</v>
      </c>
      <c r="J35" s="112">
        <v>6591</v>
      </c>
      <c r="K35" s="233">
        <v>8850</v>
      </c>
      <c r="L35" s="286">
        <v>5407</v>
      </c>
      <c r="O35" s="154"/>
    </row>
    <row r="36" spans="2:15" s="25" customFormat="1" ht="18.75" customHeight="1">
      <c r="B36" s="303" t="s">
        <v>371</v>
      </c>
      <c r="C36" s="112">
        <v>257</v>
      </c>
      <c r="D36" s="112">
        <v>422</v>
      </c>
      <c r="E36" s="112">
        <v>41</v>
      </c>
      <c r="F36" s="112">
        <v>34</v>
      </c>
      <c r="G36" s="112">
        <v>53</v>
      </c>
      <c r="H36" s="112">
        <v>597</v>
      </c>
      <c r="I36" s="532">
        <v>44</v>
      </c>
      <c r="J36" s="112">
        <v>146</v>
      </c>
      <c r="K36" s="233">
        <v>87</v>
      </c>
      <c r="L36" s="286">
        <v>245</v>
      </c>
      <c r="O36" s="154"/>
    </row>
    <row r="37" spans="2:15" s="25" customFormat="1" ht="18.75" customHeight="1">
      <c r="B37" s="303" t="s">
        <v>372</v>
      </c>
      <c r="C37" s="112">
        <v>3108</v>
      </c>
      <c r="D37" s="112">
        <v>4234</v>
      </c>
      <c r="E37" s="112">
        <v>5148</v>
      </c>
      <c r="F37" s="112">
        <v>7412</v>
      </c>
      <c r="G37" s="112">
        <v>7686</v>
      </c>
      <c r="H37" s="112">
        <v>5503</v>
      </c>
      <c r="I37" s="532">
        <v>5497</v>
      </c>
      <c r="J37" s="112">
        <v>5845</v>
      </c>
      <c r="K37" s="233">
        <v>6254</v>
      </c>
      <c r="L37" s="286">
        <v>6154</v>
      </c>
      <c r="O37" s="154"/>
    </row>
    <row r="38" spans="2:15" s="25" customFormat="1" ht="18.75" customHeight="1">
      <c r="B38" s="533" t="s">
        <v>241</v>
      </c>
      <c r="C38" s="113">
        <v>220979</v>
      </c>
      <c r="D38" s="113">
        <v>154515</v>
      </c>
      <c r="E38" s="113">
        <v>138198</v>
      </c>
      <c r="F38" s="113">
        <v>159778</v>
      </c>
      <c r="G38" s="113">
        <v>191161</v>
      </c>
      <c r="H38" s="113">
        <v>178734</v>
      </c>
      <c r="I38" s="534">
        <v>145801</v>
      </c>
      <c r="J38" s="113">
        <v>153321</v>
      </c>
      <c r="K38" s="234">
        <v>150906</v>
      </c>
      <c r="L38" s="287">
        <v>136238</v>
      </c>
      <c r="O38" s="154"/>
    </row>
    <row r="39" spans="2:15" s="33" customFormat="1" ht="21" customHeight="1">
      <c r="B39" s="535" t="s">
        <v>373</v>
      </c>
      <c r="C39" s="114">
        <v>2212318</v>
      </c>
      <c r="D39" s="114">
        <v>1754681</v>
      </c>
      <c r="E39" s="114">
        <v>1416716</v>
      </c>
      <c r="F39" s="114">
        <v>1219497</v>
      </c>
      <c r="G39" s="114">
        <v>1383451</v>
      </c>
      <c r="H39" s="114">
        <v>1039857</v>
      </c>
      <c r="I39" s="536">
        <v>841533</v>
      </c>
      <c r="J39" s="114">
        <v>890544</v>
      </c>
      <c r="K39" s="235">
        <v>947422</v>
      </c>
      <c r="L39" s="288">
        <v>859010</v>
      </c>
      <c r="O39" s="154"/>
    </row>
    <row r="40" spans="2:15" s="33" customFormat="1" ht="21" customHeight="1">
      <c r="B40" s="546" t="s">
        <v>374</v>
      </c>
      <c r="C40" s="120"/>
      <c r="D40" s="120"/>
      <c r="E40" s="120"/>
      <c r="F40" s="120"/>
      <c r="G40" s="120"/>
      <c r="H40" s="120"/>
      <c r="I40" s="547"/>
      <c r="J40" s="120"/>
      <c r="K40" s="240"/>
      <c r="L40" s="293"/>
      <c r="O40" s="155"/>
    </row>
    <row r="41" spans="2:15" s="33" customFormat="1" ht="21" customHeight="1">
      <c r="B41" s="362" t="s">
        <v>375</v>
      </c>
      <c r="C41" s="111">
        <v>61167</v>
      </c>
      <c r="D41" s="111">
        <v>16048</v>
      </c>
      <c r="E41" s="111">
        <v>99036</v>
      </c>
      <c r="F41" s="111">
        <v>245540</v>
      </c>
      <c r="G41" s="111">
        <v>141496</v>
      </c>
      <c r="H41" s="111">
        <v>155120</v>
      </c>
      <c r="I41" s="531">
        <v>123647</v>
      </c>
      <c r="J41" s="111">
        <v>82719</v>
      </c>
      <c r="K41" s="232">
        <v>80000</v>
      </c>
      <c r="L41" s="285">
        <v>60000</v>
      </c>
      <c r="O41" s="155"/>
    </row>
    <row r="42" spans="2:15" s="33" customFormat="1" ht="21" customHeight="1">
      <c r="B42" s="303" t="s">
        <v>376</v>
      </c>
      <c r="C42" s="112">
        <v>430640</v>
      </c>
      <c r="D42" s="112">
        <v>296927</v>
      </c>
      <c r="E42" s="112">
        <v>473109</v>
      </c>
      <c r="F42" s="112">
        <v>560187</v>
      </c>
      <c r="G42" s="112">
        <v>560281</v>
      </c>
      <c r="H42" s="112">
        <v>702861</v>
      </c>
      <c r="I42" s="532">
        <v>763098</v>
      </c>
      <c r="J42" s="112">
        <v>723926</v>
      </c>
      <c r="K42" s="233">
        <v>691018</v>
      </c>
      <c r="L42" s="286">
        <v>715478</v>
      </c>
      <c r="O42" s="154"/>
    </row>
    <row r="43" spans="2:15" s="33" customFormat="1" ht="21" customHeight="1">
      <c r="B43" s="303" t="s">
        <v>371</v>
      </c>
      <c r="C43" s="112">
        <v>10463</v>
      </c>
      <c r="D43" s="112">
        <v>7544</v>
      </c>
      <c r="E43" s="112">
        <v>13553</v>
      </c>
      <c r="F43" s="112">
        <v>13078</v>
      </c>
      <c r="G43" s="112">
        <v>16685</v>
      </c>
      <c r="H43" s="112">
        <v>15528</v>
      </c>
      <c r="I43" s="532">
        <v>14743</v>
      </c>
      <c r="J43" s="112">
        <v>19009</v>
      </c>
      <c r="K43" s="233">
        <v>20596</v>
      </c>
      <c r="L43" s="286">
        <v>19509</v>
      </c>
      <c r="O43" s="154"/>
    </row>
    <row r="44" spans="2:15" s="33" customFormat="1" ht="21" customHeight="1">
      <c r="B44" s="303" t="s">
        <v>377</v>
      </c>
      <c r="C44" s="165" t="s">
        <v>1</v>
      </c>
      <c r="D44" s="165" t="s">
        <v>1</v>
      </c>
      <c r="E44" s="112">
        <v>445</v>
      </c>
      <c r="F44" s="112">
        <v>1238</v>
      </c>
      <c r="G44" s="112">
        <v>1193</v>
      </c>
      <c r="H44" s="112">
        <v>1045</v>
      </c>
      <c r="I44" s="532">
        <v>944</v>
      </c>
      <c r="J44" s="112">
        <v>774</v>
      </c>
      <c r="K44" s="233">
        <v>696</v>
      </c>
      <c r="L44" s="182" t="s">
        <v>1</v>
      </c>
      <c r="O44" s="154"/>
    </row>
    <row r="45" spans="2:15" s="33" customFormat="1" ht="21" customHeight="1">
      <c r="B45" s="303" t="s">
        <v>378</v>
      </c>
      <c r="C45" s="112">
        <v>7928</v>
      </c>
      <c r="D45" s="112">
        <v>29046</v>
      </c>
      <c r="E45" s="112">
        <v>25558</v>
      </c>
      <c r="F45" s="112">
        <v>22526</v>
      </c>
      <c r="G45" s="112">
        <v>19410</v>
      </c>
      <c r="H45" s="112">
        <v>16174</v>
      </c>
      <c r="I45" s="532">
        <v>13280</v>
      </c>
      <c r="J45" s="112">
        <v>13136</v>
      </c>
      <c r="K45" s="233">
        <v>14232</v>
      </c>
      <c r="L45" s="286">
        <v>14998</v>
      </c>
      <c r="O45" s="154"/>
    </row>
    <row r="46" spans="2:15" s="33" customFormat="1" ht="21" customHeight="1">
      <c r="B46" s="303" t="s">
        <v>379</v>
      </c>
      <c r="C46" s="165" t="s">
        <v>1</v>
      </c>
      <c r="D46" s="165" t="s">
        <v>1</v>
      </c>
      <c r="E46" s="165" t="s">
        <v>1</v>
      </c>
      <c r="F46" s="112">
        <v>1394</v>
      </c>
      <c r="G46" s="112">
        <v>958</v>
      </c>
      <c r="H46" s="112">
        <v>872</v>
      </c>
      <c r="I46" s="532">
        <v>931</v>
      </c>
      <c r="J46" s="112">
        <v>833</v>
      </c>
      <c r="K46" s="233">
        <v>648</v>
      </c>
      <c r="L46" s="286">
        <v>630</v>
      </c>
      <c r="O46" s="154"/>
    </row>
    <row r="47" spans="2:15" s="33" customFormat="1" ht="21" customHeight="1">
      <c r="B47" s="533" t="s">
        <v>351</v>
      </c>
      <c r="C47" s="113">
        <v>26259</v>
      </c>
      <c r="D47" s="113">
        <v>30639</v>
      </c>
      <c r="E47" s="113">
        <v>29185</v>
      </c>
      <c r="F47" s="113">
        <v>24409</v>
      </c>
      <c r="G47" s="113">
        <v>25548</v>
      </c>
      <c r="H47" s="113">
        <v>25994</v>
      </c>
      <c r="I47" s="534">
        <v>25336</v>
      </c>
      <c r="J47" s="113">
        <v>30505</v>
      </c>
      <c r="K47" s="234">
        <v>35509</v>
      </c>
      <c r="L47" s="287">
        <v>34244</v>
      </c>
      <c r="O47" s="154"/>
    </row>
    <row r="48" spans="2:15" s="33" customFormat="1" ht="21" customHeight="1">
      <c r="B48" s="535" t="s">
        <v>380</v>
      </c>
      <c r="C48" s="114">
        <v>536459</v>
      </c>
      <c r="D48" s="114">
        <v>380206</v>
      </c>
      <c r="E48" s="114">
        <v>640887</v>
      </c>
      <c r="F48" s="114">
        <v>868374</v>
      </c>
      <c r="G48" s="114">
        <v>765572</v>
      </c>
      <c r="H48" s="114">
        <v>917597</v>
      </c>
      <c r="I48" s="536">
        <v>941981</v>
      </c>
      <c r="J48" s="114">
        <v>870905</v>
      </c>
      <c r="K48" s="235">
        <v>842702</v>
      </c>
      <c r="L48" s="288">
        <v>844862</v>
      </c>
      <c r="O48" s="154"/>
    </row>
    <row r="49" spans="2:15" s="33" customFormat="1" ht="21" customHeight="1" thickBot="1">
      <c r="B49" s="544" t="s">
        <v>381</v>
      </c>
      <c r="C49" s="119">
        <v>2748778</v>
      </c>
      <c r="D49" s="119">
        <v>2134887</v>
      </c>
      <c r="E49" s="119">
        <v>2057603</v>
      </c>
      <c r="F49" s="119">
        <v>2087872</v>
      </c>
      <c r="G49" s="119">
        <v>2149024</v>
      </c>
      <c r="H49" s="119">
        <v>1957454</v>
      </c>
      <c r="I49" s="545">
        <v>1783514</v>
      </c>
      <c r="J49" s="119">
        <v>1761449</v>
      </c>
      <c r="K49" s="239">
        <v>1790125</v>
      </c>
      <c r="L49" s="291">
        <v>1703872</v>
      </c>
      <c r="O49" s="155"/>
    </row>
    <row r="50" spans="2:15" s="36" customFormat="1" ht="21" customHeight="1" thickTop="1">
      <c r="B50" s="528" t="s">
        <v>382</v>
      </c>
      <c r="C50" s="120">
        <v>392391</v>
      </c>
      <c r="D50" s="120">
        <v>331674</v>
      </c>
      <c r="E50" s="120">
        <v>389677</v>
      </c>
      <c r="F50" s="120">
        <v>428464</v>
      </c>
      <c r="G50" s="120">
        <v>451619</v>
      </c>
      <c r="H50" s="120">
        <v>454491</v>
      </c>
      <c r="I50" s="547">
        <v>458819</v>
      </c>
      <c r="J50" s="120">
        <v>471688</v>
      </c>
      <c r="K50" s="240">
        <v>464026</v>
      </c>
      <c r="L50" s="293">
        <v>470808</v>
      </c>
      <c r="O50" s="155"/>
    </row>
    <row r="51" spans="2:15" s="25" customFormat="1" ht="18.75" customHeight="1">
      <c r="B51" s="362" t="s">
        <v>383</v>
      </c>
      <c r="C51" s="116">
        <v>150606</v>
      </c>
      <c r="D51" s="116">
        <v>336122</v>
      </c>
      <c r="E51" s="116">
        <v>130549</v>
      </c>
      <c r="F51" s="116">
        <v>122790</v>
      </c>
      <c r="G51" s="116">
        <v>160339</v>
      </c>
      <c r="H51" s="116">
        <v>160339</v>
      </c>
      <c r="I51" s="325">
        <v>160339</v>
      </c>
      <c r="J51" s="116">
        <v>160339</v>
      </c>
      <c r="K51" s="228">
        <v>160339</v>
      </c>
      <c r="L51" s="290">
        <v>160339</v>
      </c>
      <c r="O51" s="155"/>
    </row>
    <row r="52" spans="2:15" s="25" customFormat="1" ht="18.75" customHeight="1">
      <c r="B52" s="303" t="s">
        <v>384</v>
      </c>
      <c r="C52" s="106">
        <v>346619</v>
      </c>
      <c r="D52" s="106">
        <v>487686</v>
      </c>
      <c r="E52" s="106">
        <v>166754</v>
      </c>
      <c r="F52" s="106">
        <v>158593</v>
      </c>
      <c r="G52" s="106">
        <v>152160</v>
      </c>
      <c r="H52" s="106">
        <v>152160</v>
      </c>
      <c r="I52" s="327">
        <v>152160</v>
      </c>
      <c r="J52" s="106">
        <v>152160</v>
      </c>
      <c r="K52" s="229">
        <v>152160</v>
      </c>
      <c r="L52" s="182">
        <v>152160</v>
      </c>
      <c r="O52" s="156"/>
    </row>
    <row r="53" spans="2:15" s="26" customFormat="1" ht="18.75" customHeight="1">
      <c r="B53" s="303" t="s">
        <v>385</v>
      </c>
      <c r="C53" s="106">
        <v>-104802</v>
      </c>
      <c r="D53" s="106">
        <v>-492048</v>
      </c>
      <c r="E53" s="106">
        <v>92487</v>
      </c>
      <c r="F53" s="106">
        <v>147206</v>
      </c>
      <c r="G53" s="106">
        <v>139264</v>
      </c>
      <c r="H53" s="106">
        <v>142157</v>
      </c>
      <c r="I53" s="327">
        <v>146489</v>
      </c>
      <c r="J53" s="106">
        <v>159358</v>
      </c>
      <c r="K53" s="229">
        <v>151706</v>
      </c>
      <c r="L53" s="182">
        <v>158488</v>
      </c>
      <c r="O53" s="156"/>
    </row>
    <row r="54" spans="2:15" s="25" customFormat="1" ht="18.75" customHeight="1">
      <c r="B54" s="303" t="s">
        <v>386</v>
      </c>
      <c r="C54" s="165">
        <v>-32</v>
      </c>
      <c r="D54" s="165">
        <v>-86</v>
      </c>
      <c r="E54" s="106">
        <v>-113</v>
      </c>
      <c r="F54" s="106">
        <v>-126</v>
      </c>
      <c r="G54" s="106">
        <v>-145</v>
      </c>
      <c r="H54" s="106">
        <v>-166</v>
      </c>
      <c r="I54" s="327">
        <v>-169</v>
      </c>
      <c r="J54" s="106">
        <v>-170</v>
      </c>
      <c r="K54" s="229">
        <v>-179</v>
      </c>
      <c r="L54" s="182">
        <v>-179</v>
      </c>
      <c r="O54" s="156"/>
    </row>
    <row r="55" spans="2:15" s="25" customFormat="1" ht="18.75" customHeight="1">
      <c r="B55" s="528" t="s">
        <v>387</v>
      </c>
      <c r="C55" s="548">
        <v>-76156</v>
      </c>
      <c r="D55" s="548">
        <v>-51433</v>
      </c>
      <c r="E55" s="115">
        <v>37273</v>
      </c>
      <c r="F55" s="115">
        <v>60122</v>
      </c>
      <c r="G55" s="115">
        <v>24412</v>
      </c>
      <c r="H55" s="115">
        <v>-135500</v>
      </c>
      <c r="I55" s="155">
        <v>-106402</v>
      </c>
      <c r="J55" s="115">
        <v>-141659</v>
      </c>
      <c r="K55" s="236">
        <v>-158121</v>
      </c>
      <c r="L55" s="289">
        <v>-117272</v>
      </c>
      <c r="O55" s="156"/>
    </row>
    <row r="56" spans="2:15" s="25" customFormat="1" ht="18.75" customHeight="1">
      <c r="B56" s="362" t="s">
        <v>261</v>
      </c>
      <c r="C56" s="116">
        <v>16692</v>
      </c>
      <c r="D56" s="116">
        <v>32629</v>
      </c>
      <c r="E56" s="116">
        <v>90547</v>
      </c>
      <c r="F56" s="116">
        <v>94316</v>
      </c>
      <c r="G56" s="116">
        <v>60280</v>
      </c>
      <c r="H56" s="116">
        <v>6236</v>
      </c>
      <c r="I56" s="325">
        <v>14845</v>
      </c>
      <c r="J56" s="116">
        <v>12310</v>
      </c>
      <c r="K56" s="228">
        <v>7626</v>
      </c>
      <c r="L56" s="290">
        <v>13710</v>
      </c>
      <c r="O56" s="155"/>
    </row>
    <row r="57" spans="2:15" s="25" customFormat="1" ht="18.75" customHeight="1">
      <c r="B57" s="303" t="s">
        <v>262</v>
      </c>
      <c r="C57" s="106" t="s">
        <v>1</v>
      </c>
      <c r="D57" s="106" t="s">
        <v>1</v>
      </c>
      <c r="E57" s="106" t="s">
        <v>1</v>
      </c>
      <c r="F57" s="106">
        <v>623</v>
      </c>
      <c r="G57" s="106">
        <v>1345</v>
      </c>
      <c r="H57" s="106">
        <v>1510</v>
      </c>
      <c r="I57" s="327">
        <v>2357</v>
      </c>
      <c r="J57" s="106">
        <v>3022</v>
      </c>
      <c r="K57" s="229">
        <v>935</v>
      </c>
      <c r="L57" s="182">
        <v>-104</v>
      </c>
      <c r="O57" s="156"/>
    </row>
    <row r="58" spans="2:15" s="25" customFormat="1" ht="18.75" customHeight="1">
      <c r="B58" s="303" t="s">
        <v>388</v>
      </c>
      <c r="C58" s="106">
        <v>-5469</v>
      </c>
      <c r="D58" s="106">
        <v>-4869</v>
      </c>
      <c r="E58" s="106">
        <v>-2619</v>
      </c>
      <c r="F58" s="106">
        <v>-1935</v>
      </c>
      <c r="G58" s="106">
        <v>-2530</v>
      </c>
      <c r="H58" s="106">
        <v>-1907</v>
      </c>
      <c r="I58" s="327">
        <v>-2055</v>
      </c>
      <c r="J58" s="106">
        <v>-2302</v>
      </c>
      <c r="K58" s="229">
        <v>-2120</v>
      </c>
      <c r="L58" s="182">
        <v>3</v>
      </c>
      <c r="O58" s="156"/>
    </row>
    <row r="59" spans="2:15" s="25" customFormat="1" ht="18.75" customHeight="1">
      <c r="B59" s="303" t="s">
        <v>264</v>
      </c>
      <c r="C59" s="106">
        <v>-87379</v>
      </c>
      <c r="D59" s="106">
        <v>-79193</v>
      </c>
      <c r="E59" s="106">
        <v>-50655</v>
      </c>
      <c r="F59" s="106">
        <v>-32882</v>
      </c>
      <c r="G59" s="106">
        <v>-34684</v>
      </c>
      <c r="H59" s="106">
        <v>-141340</v>
      </c>
      <c r="I59" s="327">
        <v>-121550</v>
      </c>
      <c r="J59" s="106">
        <v>-153984</v>
      </c>
      <c r="K59" s="229">
        <v>-163686</v>
      </c>
      <c r="L59" s="182">
        <v>-129496</v>
      </c>
      <c r="O59" s="156"/>
    </row>
    <row r="60" spans="2:15" s="25" customFormat="1" ht="18.75" customHeight="1">
      <c r="B60" s="303" t="s">
        <v>265</v>
      </c>
      <c r="C60" s="106" t="s">
        <v>1</v>
      </c>
      <c r="D60" s="106" t="s">
        <v>1</v>
      </c>
      <c r="E60" s="106" t="s">
        <v>1</v>
      </c>
      <c r="F60" s="106" t="s">
        <v>1</v>
      </c>
      <c r="G60" s="106" t="s">
        <v>1</v>
      </c>
      <c r="H60" s="106" t="s">
        <v>1</v>
      </c>
      <c r="I60" s="106" t="s">
        <v>1</v>
      </c>
      <c r="J60" s="106">
        <v>-706</v>
      </c>
      <c r="K60" s="229">
        <v>-875</v>
      </c>
      <c r="L60" s="182">
        <v>-1385</v>
      </c>
      <c r="O60" s="156"/>
    </row>
    <row r="61" spans="2:15" s="25" customFormat="1" ht="18.75" customHeight="1">
      <c r="B61" s="528" t="s">
        <v>389</v>
      </c>
      <c r="C61" s="115">
        <v>12009</v>
      </c>
      <c r="D61" s="115">
        <v>33349</v>
      </c>
      <c r="E61" s="115">
        <v>37125</v>
      </c>
      <c r="F61" s="115">
        <v>43048</v>
      </c>
      <c r="G61" s="115">
        <v>44296</v>
      </c>
      <c r="H61" s="115">
        <v>36512</v>
      </c>
      <c r="I61" s="155">
        <v>24987</v>
      </c>
      <c r="J61" s="115">
        <v>25481</v>
      </c>
      <c r="K61" s="236">
        <v>24565</v>
      </c>
      <c r="L61" s="289">
        <v>29000</v>
      </c>
      <c r="O61" s="156"/>
    </row>
    <row r="62" spans="2:15" s="33" customFormat="1" ht="21" customHeight="1">
      <c r="B62" s="528" t="s">
        <v>390</v>
      </c>
      <c r="C62" s="115">
        <v>328244</v>
      </c>
      <c r="D62" s="115">
        <v>313590</v>
      </c>
      <c r="E62" s="115">
        <v>464076</v>
      </c>
      <c r="F62" s="115">
        <v>531635</v>
      </c>
      <c r="G62" s="115">
        <v>520327</v>
      </c>
      <c r="H62" s="115">
        <v>355503</v>
      </c>
      <c r="I62" s="155">
        <v>377404</v>
      </c>
      <c r="J62" s="115">
        <v>355510</v>
      </c>
      <c r="K62" s="236">
        <v>330471</v>
      </c>
      <c r="L62" s="289">
        <v>382537</v>
      </c>
      <c r="O62" s="155"/>
    </row>
    <row r="63" spans="2:15" s="33" customFormat="1" ht="20.25" customHeight="1" thickBot="1">
      <c r="B63" s="544" t="s">
        <v>391</v>
      </c>
      <c r="C63" s="119">
        <v>3077022</v>
      </c>
      <c r="D63" s="119">
        <v>2448478</v>
      </c>
      <c r="E63" s="119">
        <v>2521679</v>
      </c>
      <c r="F63" s="119">
        <v>2619507</v>
      </c>
      <c r="G63" s="119">
        <v>2669352</v>
      </c>
      <c r="H63" s="119">
        <v>2312958</v>
      </c>
      <c r="I63" s="545">
        <v>2160918</v>
      </c>
      <c r="J63" s="119">
        <v>2116960</v>
      </c>
      <c r="K63" s="239">
        <v>2120596</v>
      </c>
      <c r="L63" s="291">
        <v>2086410</v>
      </c>
      <c r="O63" s="155"/>
    </row>
    <row r="64" spans="2:15" ht="15" customHeight="1" thickTop="1">
      <c r="B64" s="43"/>
      <c r="C64" s="43"/>
      <c r="O64" s="155"/>
    </row>
    <row r="65" spans="2:15" ht="14.25" customHeight="1">
      <c r="B65" s="649" t="s">
        <v>618</v>
      </c>
      <c r="C65" s="549"/>
      <c r="O65" s="90"/>
    </row>
    <row r="66" spans="2:15" ht="14.25" customHeight="1">
      <c r="O66" s="90"/>
    </row>
    <row r="67" spans="2:15" ht="14.25" customHeight="1">
      <c r="O67" s="90"/>
    </row>
    <row r="68" spans="2:15" ht="14.25" customHeight="1">
      <c r="O68" s="90"/>
    </row>
    <row r="69" spans="2:15" ht="14.25" customHeight="1">
      <c r="O69" s="90"/>
    </row>
  </sheetData>
  <phoneticPr fontId="2"/>
  <printOptions horizontalCentered="1"/>
  <pageMargins left="0.39370078740157483" right="0.43307086614173229" top="0.78740157480314965" bottom="0.39370078740157483" header="0.27559055118110237" footer="0.35433070866141736"/>
  <pageSetup paperSize="8" scale="6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S62"/>
  <sheetViews>
    <sheetView showGridLines="0" view="pageBreakPreview" zoomScale="40" zoomScaleNormal="70" zoomScaleSheetLayoutView="90" workbookViewId="0">
      <pane xSplit="2" topLeftCell="H1" activePane="topRight" state="frozen"/>
      <selection pane="topRight" activeCell="Q20" sqref="Q20"/>
    </sheetView>
  </sheetViews>
  <sheetFormatPr defaultColWidth="9" defaultRowHeight="14.25" customHeight="1"/>
  <cols>
    <col min="1" max="1" width="3.54296875" style="42" customWidth="1"/>
    <col min="2" max="2" width="47.54296875" style="24" bestFit="1" customWidth="1"/>
    <col min="3" max="10" width="20.54296875" style="42" customWidth="1"/>
    <col min="11" max="17" width="20.08984375" style="42" customWidth="1"/>
    <col min="18" max="16384" width="9" style="42"/>
  </cols>
  <sheetData>
    <row r="1" spans="1:17" ht="24.75" customHeight="1">
      <c r="A1" s="44" t="s">
        <v>452</v>
      </c>
      <c r="B1" s="44"/>
      <c r="C1" s="29"/>
      <c r="D1" s="29"/>
      <c r="E1" s="29"/>
      <c r="N1" s="90"/>
      <c r="O1" s="90"/>
      <c r="P1" s="90"/>
      <c r="Q1" s="90"/>
    </row>
    <row r="2" spans="1:17" ht="24.75" customHeight="1">
      <c r="A2" s="44"/>
      <c r="B2" s="153"/>
      <c r="C2" s="29"/>
      <c r="D2" s="29"/>
      <c r="F2" s="29"/>
      <c r="G2" s="29"/>
      <c r="H2" s="29"/>
      <c r="I2" s="29"/>
      <c r="J2" s="29"/>
      <c r="K2" s="29"/>
      <c r="N2" s="628"/>
      <c r="O2" s="628"/>
      <c r="P2" s="628" t="s">
        <v>563</v>
      </c>
      <c r="Q2" s="628"/>
    </row>
    <row r="3" spans="1:17" ht="6.75" customHeight="1">
      <c r="B3" s="30"/>
      <c r="P3" s="1160"/>
    </row>
    <row r="4" spans="1:17" s="163" customFormat="1" ht="40.25" customHeight="1">
      <c r="B4" s="81"/>
      <c r="C4" s="99" t="s">
        <v>459</v>
      </c>
      <c r="D4" s="230" t="s">
        <v>59</v>
      </c>
      <c r="E4" s="99" t="s">
        <v>70</v>
      </c>
      <c r="F4" s="230" t="s">
        <v>174</v>
      </c>
      <c r="G4" s="230" t="s">
        <v>485</v>
      </c>
      <c r="H4" s="230" t="s">
        <v>504</v>
      </c>
      <c r="I4" s="230" t="s">
        <v>521</v>
      </c>
      <c r="J4" s="230" t="s">
        <v>531</v>
      </c>
      <c r="K4" s="99" t="s">
        <v>535</v>
      </c>
      <c r="L4" s="99" t="s">
        <v>575</v>
      </c>
      <c r="M4" s="99" t="s">
        <v>624</v>
      </c>
      <c r="N4" s="230" t="s">
        <v>631</v>
      </c>
      <c r="O4" s="1309" t="s">
        <v>677</v>
      </c>
      <c r="P4" s="1295" t="s">
        <v>720</v>
      </c>
      <c r="Q4" s="1155"/>
    </row>
    <row r="5" spans="1:17" s="26" customFormat="1" ht="21" customHeight="1">
      <c r="B5" s="272" t="s">
        <v>91</v>
      </c>
      <c r="C5" s="100"/>
      <c r="D5" s="231"/>
      <c r="E5" s="100"/>
      <c r="F5" s="231"/>
      <c r="G5" s="231"/>
      <c r="H5" s="231"/>
      <c r="I5" s="231"/>
      <c r="J5" s="231"/>
      <c r="K5" s="100"/>
      <c r="L5" s="100"/>
      <c r="M5" s="100"/>
      <c r="N5" s="231"/>
      <c r="O5" s="100"/>
      <c r="P5" s="1296"/>
      <c r="Q5" s="1156"/>
    </row>
    <row r="6" spans="1:17" s="25" customFormat="1" ht="19.5" customHeight="1">
      <c r="B6" s="273" t="s">
        <v>92</v>
      </c>
      <c r="C6" s="116">
        <v>411632</v>
      </c>
      <c r="D6" s="228">
        <v>425595</v>
      </c>
      <c r="E6" s="116">
        <v>424371</v>
      </c>
      <c r="F6" s="228">
        <v>420658</v>
      </c>
      <c r="G6" s="228">
        <v>403748</v>
      </c>
      <c r="H6" s="228">
        <v>344414</v>
      </c>
      <c r="I6" s="228">
        <v>308632</v>
      </c>
      <c r="J6" s="228">
        <v>305241</v>
      </c>
      <c r="K6" s="116">
        <v>285687</v>
      </c>
      <c r="L6" s="116">
        <v>272651</v>
      </c>
      <c r="M6" s="116">
        <v>287597</v>
      </c>
      <c r="N6" s="228">
        <v>271651</v>
      </c>
      <c r="O6" s="116">
        <v>247286</v>
      </c>
      <c r="P6" s="1297">
        <v>226186</v>
      </c>
      <c r="Q6" s="156"/>
    </row>
    <row r="7" spans="1:17" s="25" customFormat="1" ht="19.5" customHeight="1">
      <c r="B7" s="274" t="s">
        <v>93</v>
      </c>
      <c r="C7" s="116">
        <v>7043</v>
      </c>
      <c r="D7" s="228">
        <v>16114</v>
      </c>
      <c r="E7" s="116">
        <v>9313</v>
      </c>
      <c r="F7" s="228">
        <v>4362</v>
      </c>
      <c r="G7" s="228">
        <v>5464</v>
      </c>
      <c r="H7" s="228">
        <v>6657</v>
      </c>
      <c r="I7" s="228">
        <v>5728</v>
      </c>
      <c r="J7" s="228">
        <v>2788</v>
      </c>
      <c r="K7" s="116">
        <v>2922</v>
      </c>
      <c r="L7" s="116">
        <v>7433</v>
      </c>
      <c r="M7" s="116">
        <v>10059</v>
      </c>
      <c r="N7" s="228">
        <v>10782</v>
      </c>
      <c r="O7" s="116">
        <v>6991</v>
      </c>
      <c r="P7" s="1297">
        <v>9898</v>
      </c>
      <c r="Q7" s="156"/>
    </row>
    <row r="8" spans="1:17" s="25" customFormat="1" ht="19.5" customHeight="1">
      <c r="B8" s="274" t="s">
        <v>94</v>
      </c>
      <c r="C8" s="106">
        <v>515633</v>
      </c>
      <c r="D8" s="229">
        <v>544525</v>
      </c>
      <c r="E8" s="106">
        <v>508690</v>
      </c>
      <c r="F8" s="229">
        <v>524826</v>
      </c>
      <c r="G8" s="229">
        <v>559291</v>
      </c>
      <c r="H8" s="229">
        <v>496156</v>
      </c>
      <c r="I8" s="229">
        <v>563458</v>
      </c>
      <c r="J8" s="229">
        <v>549789</v>
      </c>
      <c r="K8" s="106">
        <v>690678</v>
      </c>
      <c r="L8" s="106">
        <v>638207</v>
      </c>
      <c r="M8" s="106">
        <v>636186</v>
      </c>
      <c r="N8" s="229">
        <v>791466</v>
      </c>
      <c r="O8" s="106">
        <v>794898</v>
      </c>
      <c r="P8" s="1049">
        <v>774806</v>
      </c>
      <c r="Q8" s="156"/>
    </row>
    <row r="9" spans="1:17" s="25" customFormat="1" ht="19.5" customHeight="1">
      <c r="B9" s="274" t="s">
        <v>95</v>
      </c>
      <c r="C9" s="106">
        <v>1346</v>
      </c>
      <c r="D9" s="229">
        <v>697</v>
      </c>
      <c r="E9" s="106" t="s">
        <v>79</v>
      </c>
      <c r="F9" s="229" t="s">
        <v>479</v>
      </c>
      <c r="G9" s="229" t="s">
        <v>1</v>
      </c>
      <c r="H9" s="229" t="s">
        <v>510</v>
      </c>
      <c r="I9" s="229" t="s">
        <v>329</v>
      </c>
      <c r="J9" s="229" t="s">
        <v>329</v>
      </c>
      <c r="K9" s="106" t="s">
        <v>329</v>
      </c>
      <c r="L9" s="106" t="s">
        <v>329</v>
      </c>
      <c r="M9" s="106" t="s">
        <v>329</v>
      </c>
      <c r="N9" s="1293" t="s">
        <v>657</v>
      </c>
      <c r="O9" s="1310" t="s">
        <v>1</v>
      </c>
      <c r="P9" s="1298" t="s">
        <v>732</v>
      </c>
      <c r="Q9" s="1157"/>
    </row>
    <row r="10" spans="1:17" s="26" customFormat="1" ht="18" customHeight="1">
      <c r="B10" s="274" t="s">
        <v>96</v>
      </c>
      <c r="C10" s="106">
        <v>3796</v>
      </c>
      <c r="D10" s="229">
        <v>3676</v>
      </c>
      <c r="E10" s="106">
        <v>4100</v>
      </c>
      <c r="F10" s="229">
        <v>5185</v>
      </c>
      <c r="G10" s="229">
        <v>6977</v>
      </c>
      <c r="H10" s="229">
        <v>6593</v>
      </c>
      <c r="I10" s="229">
        <v>3919</v>
      </c>
      <c r="J10" s="229">
        <v>2703</v>
      </c>
      <c r="K10" s="106">
        <v>2060</v>
      </c>
      <c r="L10" s="106">
        <v>5055</v>
      </c>
      <c r="M10" s="106">
        <v>4734</v>
      </c>
      <c r="N10" s="229">
        <v>10743</v>
      </c>
      <c r="O10" s="106">
        <v>4642</v>
      </c>
      <c r="P10" s="1049">
        <v>5145</v>
      </c>
      <c r="Q10" s="156"/>
    </row>
    <row r="11" spans="1:17" s="25" customFormat="1" ht="19.5" customHeight="1">
      <c r="B11" s="274" t="s">
        <v>97</v>
      </c>
      <c r="C11" s="106">
        <v>265794</v>
      </c>
      <c r="D11" s="229">
        <v>284038</v>
      </c>
      <c r="E11" s="106">
        <v>297389</v>
      </c>
      <c r="F11" s="229">
        <v>301979</v>
      </c>
      <c r="G11" s="229">
        <v>270274</v>
      </c>
      <c r="H11" s="229">
        <v>237111</v>
      </c>
      <c r="I11" s="229">
        <v>271327</v>
      </c>
      <c r="J11" s="229">
        <v>396020</v>
      </c>
      <c r="K11" s="106">
        <v>220621</v>
      </c>
      <c r="L11" s="106">
        <v>213385</v>
      </c>
      <c r="M11" s="106">
        <v>187891</v>
      </c>
      <c r="N11" s="229">
        <v>232788</v>
      </c>
      <c r="O11" s="106">
        <v>280982</v>
      </c>
      <c r="P11" s="1049">
        <v>289043</v>
      </c>
      <c r="Q11" s="156"/>
    </row>
    <row r="12" spans="1:17" s="25" customFormat="1" ht="19.5" customHeight="1">
      <c r="B12" s="274" t="s">
        <v>98</v>
      </c>
      <c r="C12" s="106">
        <v>2646</v>
      </c>
      <c r="D12" s="229">
        <v>2725</v>
      </c>
      <c r="E12" s="106">
        <v>4778</v>
      </c>
      <c r="F12" s="229">
        <v>4907</v>
      </c>
      <c r="G12" s="229">
        <v>3712</v>
      </c>
      <c r="H12" s="229">
        <v>6068</v>
      </c>
      <c r="I12" s="229">
        <v>3647</v>
      </c>
      <c r="J12" s="229">
        <v>5094</v>
      </c>
      <c r="K12" s="106">
        <v>6714</v>
      </c>
      <c r="L12" s="106">
        <v>3956</v>
      </c>
      <c r="M12" s="106">
        <v>3116</v>
      </c>
      <c r="N12" s="229">
        <v>1051</v>
      </c>
      <c r="O12" s="106">
        <v>11002</v>
      </c>
      <c r="P12" s="1049">
        <v>5902</v>
      </c>
      <c r="Q12" s="156"/>
    </row>
    <row r="13" spans="1:17" s="25" customFormat="1" ht="18" customHeight="1">
      <c r="B13" s="274" t="s">
        <v>99</v>
      </c>
      <c r="C13" s="106">
        <v>69277</v>
      </c>
      <c r="D13" s="229">
        <v>57124</v>
      </c>
      <c r="E13" s="106">
        <v>41231</v>
      </c>
      <c r="F13" s="229">
        <v>46759</v>
      </c>
      <c r="G13" s="229">
        <v>63122</v>
      </c>
      <c r="H13" s="229">
        <v>49017</v>
      </c>
      <c r="I13" s="229">
        <v>72417</v>
      </c>
      <c r="J13" s="229">
        <v>106234</v>
      </c>
      <c r="K13" s="106">
        <v>58965</v>
      </c>
      <c r="L13" s="106">
        <v>64455</v>
      </c>
      <c r="M13" s="106">
        <v>64924</v>
      </c>
      <c r="N13" s="229">
        <v>68382</v>
      </c>
      <c r="O13" s="106">
        <v>59991</v>
      </c>
      <c r="P13" s="1049">
        <v>68190</v>
      </c>
      <c r="Q13" s="156"/>
    </row>
    <row r="14" spans="1:17" s="25" customFormat="1" ht="18" customHeight="1">
      <c r="B14" s="275" t="s">
        <v>100</v>
      </c>
      <c r="C14" s="117">
        <v>8894</v>
      </c>
      <c r="D14" s="237">
        <v>4098</v>
      </c>
      <c r="E14" s="117">
        <v>1303</v>
      </c>
      <c r="F14" s="237">
        <v>13143</v>
      </c>
      <c r="G14" s="237">
        <v>10905</v>
      </c>
      <c r="H14" s="237">
        <v>326</v>
      </c>
      <c r="I14" s="229">
        <v>616</v>
      </c>
      <c r="J14" s="229">
        <v>8425</v>
      </c>
      <c r="K14" s="106" t="s">
        <v>1</v>
      </c>
      <c r="L14" s="106">
        <v>12318</v>
      </c>
      <c r="M14" s="106">
        <v>892</v>
      </c>
      <c r="N14" s="229">
        <v>7352</v>
      </c>
      <c r="O14" s="106">
        <v>38743</v>
      </c>
      <c r="P14" s="1049">
        <v>69716</v>
      </c>
      <c r="Q14" s="156"/>
    </row>
    <row r="15" spans="1:17" s="33" customFormat="1" ht="21" customHeight="1">
      <c r="B15" s="276" t="s">
        <v>101</v>
      </c>
      <c r="C15" s="114">
        <v>1286066</v>
      </c>
      <c r="D15" s="235">
        <v>1338596</v>
      </c>
      <c r="E15" s="114">
        <v>1291178</v>
      </c>
      <c r="F15" s="235">
        <v>1321824</v>
      </c>
      <c r="G15" s="235">
        <v>1323497</v>
      </c>
      <c r="H15" s="235">
        <v>1146344</v>
      </c>
      <c r="I15" s="235">
        <v>1229747</v>
      </c>
      <c r="J15" s="235">
        <v>1376297</v>
      </c>
      <c r="K15" s="114">
        <v>1267650</v>
      </c>
      <c r="L15" s="114">
        <v>1217464</v>
      </c>
      <c r="M15" s="114">
        <v>1195403</v>
      </c>
      <c r="N15" s="235">
        <v>1394220</v>
      </c>
      <c r="O15" s="114">
        <v>1444540</v>
      </c>
      <c r="P15" s="1299">
        <v>1448889</v>
      </c>
      <c r="Q15" s="155"/>
    </row>
    <row r="16" spans="1:17" s="33" customFormat="1" ht="21" customHeight="1">
      <c r="B16" s="272" t="s">
        <v>102</v>
      </c>
      <c r="C16" s="115"/>
      <c r="D16" s="236"/>
      <c r="E16" s="115"/>
      <c r="F16" s="236"/>
      <c r="G16" s="236"/>
      <c r="H16" s="236"/>
      <c r="I16" s="236"/>
      <c r="J16" s="236"/>
      <c r="K16" s="115"/>
      <c r="L16" s="115"/>
      <c r="M16" s="115"/>
      <c r="N16" s="236"/>
      <c r="O16" s="115"/>
      <c r="P16" s="1300"/>
      <c r="Q16" s="155"/>
    </row>
    <row r="17" spans="2:19" s="26" customFormat="1" ht="21" customHeight="1">
      <c r="B17" s="539" t="s">
        <v>577</v>
      </c>
      <c r="C17" s="116">
        <v>206863</v>
      </c>
      <c r="D17" s="228">
        <v>219581</v>
      </c>
      <c r="E17" s="116">
        <v>231840</v>
      </c>
      <c r="F17" s="228">
        <v>213934</v>
      </c>
      <c r="G17" s="228">
        <v>217912</v>
      </c>
      <c r="H17" s="228">
        <v>186957</v>
      </c>
      <c r="I17" s="228">
        <v>172201</v>
      </c>
      <c r="J17" s="228">
        <v>172135</v>
      </c>
      <c r="K17" s="116">
        <v>192902</v>
      </c>
      <c r="L17" s="116">
        <v>157995</v>
      </c>
      <c r="M17" s="116">
        <v>191292</v>
      </c>
      <c r="N17" s="228">
        <v>201516</v>
      </c>
      <c r="O17" s="116">
        <v>195414</v>
      </c>
      <c r="P17" s="1297">
        <v>221277</v>
      </c>
      <c r="Q17" s="156"/>
    </row>
    <row r="18" spans="2:19" s="26" customFormat="1" ht="21" customHeight="1">
      <c r="B18" s="537" t="s">
        <v>578</v>
      </c>
      <c r="C18" s="116" t="s">
        <v>329</v>
      </c>
      <c r="D18" s="228" t="s">
        <v>329</v>
      </c>
      <c r="E18" s="116" t="s">
        <v>329</v>
      </c>
      <c r="F18" s="228" t="s">
        <v>329</v>
      </c>
      <c r="G18" s="228" t="s">
        <v>329</v>
      </c>
      <c r="H18" s="228" t="s">
        <v>329</v>
      </c>
      <c r="I18" s="228" t="s">
        <v>329</v>
      </c>
      <c r="J18" s="228" t="s">
        <v>329</v>
      </c>
      <c r="K18" s="116" t="s">
        <v>329</v>
      </c>
      <c r="L18" s="116">
        <v>74136</v>
      </c>
      <c r="M18" s="116">
        <v>72821</v>
      </c>
      <c r="N18" s="228">
        <v>69661</v>
      </c>
      <c r="O18" s="116">
        <v>65603</v>
      </c>
      <c r="P18" s="1297">
        <v>73122</v>
      </c>
      <c r="Q18" s="156"/>
    </row>
    <row r="19" spans="2:19" s="25" customFormat="1" ht="18.75" customHeight="1">
      <c r="B19" s="278" t="s">
        <v>103</v>
      </c>
      <c r="C19" s="106">
        <v>45400</v>
      </c>
      <c r="D19" s="229">
        <v>46390</v>
      </c>
      <c r="E19" s="106">
        <v>45725</v>
      </c>
      <c r="F19" s="229">
        <v>46264</v>
      </c>
      <c r="G19" s="229">
        <v>50164</v>
      </c>
      <c r="H19" s="229">
        <v>53055</v>
      </c>
      <c r="I19" s="229">
        <v>57594</v>
      </c>
      <c r="J19" s="229">
        <v>65842</v>
      </c>
      <c r="K19" s="106">
        <v>66198</v>
      </c>
      <c r="L19" s="106">
        <v>66496</v>
      </c>
      <c r="M19" s="106">
        <v>67201</v>
      </c>
      <c r="N19" s="229">
        <v>82522</v>
      </c>
      <c r="O19" s="106">
        <v>85731</v>
      </c>
      <c r="P19" s="1049">
        <v>108172</v>
      </c>
      <c r="Q19" s="156"/>
    </row>
    <row r="20" spans="2:19" s="25" customFormat="1" ht="18.75" customHeight="1">
      <c r="B20" s="278" t="s">
        <v>104</v>
      </c>
      <c r="C20" s="106">
        <v>71111</v>
      </c>
      <c r="D20" s="229">
        <v>71922</v>
      </c>
      <c r="E20" s="106">
        <v>63207</v>
      </c>
      <c r="F20" s="229">
        <v>60958</v>
      </c>
      <c r="G20" s="229">
        <v>53882</v>
      </c>
      <c r="H20" s="229">
        <v>38829</v>
      </c>
      <c r="I20" s="229">
        <v>34148</v>
      </c>
      <c r="J20" s="229">
        <v>44057</v>
      </c>
      <c r="K20" s="106">
        <v>49145</v>
      </c>
      <c r="L20" s="106">
        <v>43366</v>
      </c>
      <c r="M20" s="106">
        <v>61498</v>
      </c>
      <c r="N20" s="229">
        <v>85031</v>
      </c>
      <c r="O20" s="106">
        <v>70834</v>
      </c>
      <c r="P20" s="1049">
        <v>80528</v>
      </c>
      <c r="Q20" s="156"/>
    </row>
    <row r="21" spans="2:19" s="25" customFormat="1" ht="18.75" customHeight="1">
      <c r="B21" s="277" t="s">
        <v>105</v>
      </c>
      <c r="C21" s="116">
        <v>50435</v>
      </c>
      <c r="D21" s="228">
        <v>46359</v>
      </c>
      <c r="E21" s="116">
        <v>40055</v>
      </c>
      <c r="F21" s="228">
        <v>25334</v>
      </c>
      <c r="G21" s="228">
        <v>19459</v>
      </c>
      <c r="H21" s="228">
        <v>18369</v>
      </c>
      <c r="I21" s="228">
        <v>21100</v>
      </c>
      <c r="J21" s="228">
        <v>24486</v>
      </c>
      <c r="K21" s="116">
        <v>20875</v>
      </c>
      <c r="L21" s="116">
        <v>18602</v>
      </c>
      <c r="M21" s="116">
        <v>11603</v>
      </c>
      <c r="N21" s="228">
        <v>13261</v>
      </c>
      <c r="O21" s="116">
        <v>8116</v>
      </c>
      <c r="P21" s="1297">
        <v>9793</v>
      </c>
      <c r="Q21" s="156"/>
    </row>
    <row r="22" spans="2:19" s="25" customFormat="1" ht="18.75" customHeight="1">
      <c r="B22" s="278" t="s">
        <v>106</v>
      </c>
      <c r="C22" s="106">
        <v>261834</v>
      </c>
      <c r="D22" s="229">
        <v>257379</v>
      </c>
      <c r="E22" s="116">
        <v>279815</v>
      </c>
      <c r="F22" s="228">
        <v>336761</v>
      </c>
      <c r="G22" s="228">
        <v>394055</v>
      </c>
      <c r="H22" s="228">
        <v>377597</v>
      </c>
      <c r="I22" s="228">
        <v>386740</v>
      </c>
      <c r="J22" s="228">
        <v>407284</v>
      </c>
      <c r="K22" s="116">
        <v>424152</v>
      </c>
      <c r="L22" s="116">
        <v>413740</v>
      </c>
      <c r="M22" s="116">
        <v>433029</v>
      </c>
      <c r="N22" s="228">
        <v>490320</v>
      </c>
      <c r="O22" s="116">
        <v>559939</v>
      </c>
      <c r="P22" s="1297">
        <v>580819</v>
      </c>
      <c r="Q22" s="156"/>
    </row>
    <row r="23" spans="2:19" s="25" customFormat="1" ht="18.75" customHeight="1">
      <c r="B23" s="278" t="s">
        <v>94</v>
      </c>
      <c r="C23" s="106">
        <v>55940</v>
      </c>
      <c r="D23" s="229">
        <v>65498</v>
      </c>
      <c r="E23" s="106">
        <v>62963</v>
      </c>
      <c r="F23" s="229">
        <v>60310</v>
      </c>
      <c r="G23" s="229">
        <v>45017</v>
      </c>
      <c r="H23" s="229">
        <v>44558</v>
      </c>
      <c r="I23" s="229">
        <v>45485</v>
      </c>
      <c r="J23" s="229">
        <v>63824</v>
      </c>
      <c r="K23" s="106">
        <v>84145</v>
      </c>
      <c r="L23" s="106">
        <v>78352</v>
      </c>
      <c r="M23" s="106">
        <v>89747</v>
      </c>
      <c r="N23" s="229">
        <v>118273</v>
      </c>
      <c r="O23" s="106">
        <v>86293</v>
      </c>
      <c r="P23" s="1049">
        <v>104743</v>
      </c>
      <c r="Q23" s="156"/>
    </row>
    <row r="24" spans="2:19" s="25" customFormat="1" ht="18.75" customHeight="1">
      <c r="B24" s="278" t="s">
        <v>95</v>
      </c>
      <c r="C24" s="106">
        <v>128301</v>
      </c>
      <c r="D24" s="229">
        <v>113222</v>
      </c>
      <c r="E24" s="106">
        <v>114596</v>
      </c>
      <c r="F24" s="229">
        <v>133625</v>
      </c>
      <c r="G24" s="229">
        <v>174791</v>
      </c>
      <c r="H24" s="229">
        <v>173618</v>
      </c>
      <c r="I24" s="229">
        <v>172944</v>
      </c>
      <c r="J24" s="229">
        <v>182949</v>
      </c>
      <c r="K24" s="106">
        <v>173066</v>
      </c>
      <c r="L24" s="106">
        <v>140975</v>
      </c>
      <c r="M24" s="106">
        <v>157817</v>
      </c>
      <c r="N24" s="229">
        <v>183310</v>
      </c>
      <c r="O24" s="106">
        <v>129781</v>
      </c>
      <c r="P24" s="1049">
        <v>129817</v>
      </c>
      <c r="Q24" s="156"/>
    </row>
    <row r="25" spans="2:19" s="25" customFormat="1" ht="18.75" customHeight="1">
      <c r="B25" s="278" t="s">
        <v>96</v>
      </c>
      <c r="C25" s="106">
        <v>805</v>
      </c>
      <c r="D25" s="229">
        <v>115</v>
      </c>
      <c r="E25" s="106">
        <v>229</v>
      </c>
      <c r="F25" s="229">
        <v>209</v>
      </c>
      <c r="G25" s="229">
        <v>1865</v>
      </c>
      <c r="H25" s="229">
        <v>163</v>
      </c>
      <c r="I25" s="229">
        <v>36</v>
      </c>
      <c r="J25" s="229">
        <v>49</v>
      </c>
      <c r="K25" s="106">
        <v>46</v>
      </c>
      <c r="L25" s="106">
        <v>173</v>
      </c>
      <c r="M25" s="106">
        <v>3</v>
      </c>
      <c r="N25" s="229">
        <v>1943</v>
      </c>
      <c r="O25" s="106">
        <v>1328</v>
      </c>
      <c r="P25" s="1049">
        <v>1347</v>
      </c>
      <c r="Q25" s="156"/>
    </row>
    <row r="26" spans="2:19" s="25" customFormat="1" ht="18.75" customHeight="1">
      <c r="B26" s="278" t="s">
        <v>107</v>
      </c>
      <c r="C26" s="106">
        <v>11323</v>
      </c>
      <c r="D26" s="229">
        <v>16293</v>
      </c>
      <c r="E26" s="106">
        <v>10976</v>
      </c>
      <c r="F26" s="229">
        <v>9683</v>
      </c>
      <c r="G26" s="229">
        <v>7483</v>
      </c>
      <c r="H26" s="229">
        <v>9668</v>
      </c>
      <c r="I26" s="229">
        <v>9815</v>
      </c>
      <c r="J26" s="229">
        <v>8794</v>
      </c>
      <c r="K26" s="106">
        <v>12683</v>
      </c>
      <c r="L26" s="106">
        <v>11680</v>
      </c>
      <c r="M26" s="106">
        <v>11804</v>
      </c>
      <c r="N26" s="229">
        <v>13012</v>
      </c>
      <c r="O26" s="106">
        <v>6650</v>
      </c>
      <c r="P26" s="1049">
        <v>7448</v>
      </c>
      <c r="Q26" s="156"/>
    </row>
    <row r="27" spans="2:19" s="25" customFormat="1" ht="18.75" customHeight="1">
      <c r="B27" s="279" t="s">
        <v>108</v>
      </c>
      <c r="C27" s="117">
        <v>52063</v>
      </c>
      <c r="D27" s="237">
        <v>15332</v>
      </c>
      <c r="E27" s="106">
        <v>9461</v>
      </c>
      <c r="F27" s="229">
        <v>11329</v>
      </c>
      <c r="G27" s="229">
        <v>9227</v>
      </c>
      <c r="H27" s="229">
        <v>7507</v>
      </c>
      <c r="I27" s="229">
        <v>8650</v>
      </c>
      <c r="J27" s="229">
        <v>4630</v>
      </c>
      <c r="K27" s="106">
        <v>6192</v>
      </c>
      <c r="L27" s="106">
        <v>7300</v>
      </c>
      <c r="M27" s="106">
        <v>7890</v>
      </c>
      <c r="N27" s="229">
        <v>8607</v>
      </c>
      <c r="O27" s="106">
        <v>6609</v>
      </c>
      <c r="P27" s="1049">
        <v>8764</v>
      </c>
      <c r="Q27" s="156"/>
    </row>
    <row r="28" spans="2:19" s="33" customFormat="1" ht="21" customHeight="1">
      <c r="B28" s="280" t="s">
        <v>109</v>
      </c>
      <c r="C28" s="114">
        <v>884079</v>
      </c>
      <c r="D28" s="235">
        <v>852095</v>
      </c>
      <c r="E28" s="114">
        <v>858871</v>
      </c>
      <c r="F28" s="235">
        <v>898411</v>
      </c>
      <c r="G28" s="235">
        <v>973860</v>
      </c>
      <c r="H28" s="235">
        <v>910325</v>
      </c>
      <c r="I28" s="235">
        <v>908719</v>
      </c>
      <c r="J28" s="235">
        <v>974053</v>
      </c>
      <c r="K28" s="114">
        <v>1029409</v>
      </c>
      <c r="L28" s="114">
        <v>1012821</v>
      </c>
      <c r="M28" s="114">
        <v>1104711</v>
      </c>
      <c r="N28" s="235">
        <v>1267460</v>
      </c>
      <c r="O28" s="114">
        <v>1216303</v>
      </c>
      <c r="P28" s="1299">
        <v>1325835</v>
      </c>
      <c r="Q28" s="155"/>
      <c r="S28" s="25"/>
    </row>
    <row r="29" spans="2:19" s="33" customFormat="1" ht="21" customHeight="1" thickBot="1">
      <c r="B29" s="281" t="s">
        <v>110</v>
      </c>
      <c r="C29" s="119">
        <v>2170145</v>
      </c>
      <c r="D29" s="239">
        <v>2190692</v>
      </c>
      <c r="E29" s="119">
        <v>2150050</v>
      </c>
      <c r="F29" s="239">
        <v>2220236</v>
      </c>
      <c r="G29" s="239">
        <v>2297358</v>
      </c>
      <c r="H29" s="239">
        <v>2056670</v>
      </c>
      <c r="I29" s="239">
        <v>2138466</v>
      </c>
      <c r="J29" s="239">
        <v>2350351</v>
      </c>
      <c r="K29" s="119">
        <v>2297059</v>
      </c>
      <c r="L29" s="119">
        <v>2230285</v>
      </c>
      <c r="M29" s="119">
        <v>2300115</v>
      </c>
      <c r="N29" s="239">
        <v>2661680</v>
      </c>
      <c r="O29" s="119">
        <v>2660843</v>
      </c>
      <c r="P29" s="1301">
        <v>2774724</v>
      </c>
      <c r="Q29" s="155"/>
    </row>
    <row r="30" spans="2:19" s="25" customFormat="1" ht="21" customHeight="1" thickTop="1">
      <c r="B30" s="272" t="s">
        <v>111</v>
      </c>
      <c r="C30" s="118"/>
      <c r="D30" s="238"/>
      <c r="E30" s="118"/>
      <c r="F30" s="238"/>
      <c r="G30" s="238"/>
      <c r="H30" s="238"/>
      <c r="I30" s="238"/>
      <c r="J30" s="238"/>
      <c r="K30" s="118"/>
      <c r="L30" s="118"/>
      <c r="M30" s="118"/>
      <c r="N30" s="238"/>
      <c r="O30" s="118"/>
      <c r="P30" s="1302"/>
      <c r="Q30" s="154"/>
    </row>
    <row r="31" spans="2:19" s="25" customFormat="1" ht="18.75" customHeight="1">
      <c r="B31" s="362" t="s">
        <v>579</v>
      </c>
      <c r="C31" s="116">
        <v>521682</v>
      </c>
      <c r="D31" s="228">
        <v>557198</v>
      </c>
      <c r="E31" s="116">
        <v>515989</v>
      </c>
      <c r="F31" s="228">
        <v>514585</v>
      </c>
      <c r="G31" s="228">
        <v>490865</v>
      </c>
      <c r="H31" s="228">
        <v>439245</v>
      </c>
      <c r="I31" s="228">
        <v>483049</v>
      </c>
      <c r="J31" s="228">
        <v>654138</v>
      </c>
      <c r="K31" s="116">
        <v>582296</v>
      </c>
      <c r="L31" s="116">
        <v>481768</v>
      </c>
      <c r="M31" s="116">
        <v>475978</v>
      </c>
      <c r="N31" s="228">
        <v>545963</v>
      </c>
      <c r="O31" s="116">
        <v>579252</v>
      </c>
      <c r="P31" s="1297">
        <v>634867</v>
      </c>
      <c r="Q31" s="156"/>
    </row>
    <row r="32" spans="2:19" s="25" customFormat="1" ht="18.75" customHeight="1">
      <c r="B32" s="362" t="s">
        <v>580</v>
      </c>
      <c r="C32" s="116" t="s">
        <v>329</v>
      </c>
      <c r="D32" s="228" t="s">
        <v>329</v>
      </c>
      <c r="E32" s="116" t="s">
        <v>329</v>
      </c>
      <c r="F32" s="228" t="s">
        <v>329</v>
      </c>
      <c r="G32" s="228" t="s">
        <v>329</v>
      </c>
      <c r="H32" s="228" t="s">
        <v>329</v>
      </c>
      <c r="I32" s="228" t="s">
        <v>329</v>
      </c>
      <c r="J32" s="228" t="s">
        <v>329</v>
      </c>
      <c r="K32" s="116" t="s">
        <v>329</v>
      </c>
      <c r="L32" s="116">
        <v>15317</v>
      </c>
      <c r="M32" s="116">
        <v>16778</v>
      </c>
      <c r="N32" s="228">
        <v>17427</v>
      </c>
      <c r="O32" s="116">
        <v>17305</v>
      </c>
      <c r="P32" s="1297">
        <v>18867</v>
      </c>
      <c r="Q32" s="156"/>
    </row>
    <row r="33" spans="2:17" s="25" customFormat="1" ht="18.75" customHeight="1">
      <c r="B33" s="274" t="s">
        <v>113</v>
      </c>
      <c r="C33" s="106">
        <v>256228</v>
      </c>
      <c r="D33" s="229">
        <v>298455</v>
      </c>
      <c r="E33" s="106">
        <v>258375</v>
      </c>
      <c r="F33" s="229">
        <v>227216</v>
      </c>
      <c r="G33" s="229">
        <v>208360</v>
      </c>
      <c r="H33" s="229">
        <v>168264</v>
      </c>
      <c r="I33" s="229">
        <v>158698</v>
      </c>
      <c r="J33" s="229">
        <v>113497</v>
      </c>
      <c r="K33" s="106">
        <v>149695</v>
      </c>
      <c r="L33" s="106">
        <v>186767</v>
      </c>
      <c r="M33" s="106">
        <v>158595</v>
      </c>
      <c r="N33" s="229">
        <v>231216</v>
      </c>
      <c r="O33" s="106">
        <v>167775</v>
      </c>
      <c r="P33" s="1049">
        <v>175397</v>
      </c>
      <c r="Q33" s="156"/>
    </row>
    <row r="34" spans="2:17" s="26" customFormat="1" ht="19.5" customHeight="1">
      <c r="B34" s="274" t="s">
        <v>114</v>
      </c>
      <c r="C34" s="106">
        <v>4640</v>
      </c>
      <c r="D34" s="229">
        <v>8989</v>
      </c>
      <c r="E34" s="106">
        <v>15952</v>
      </c>
      <c r="F34" s="229">
        <v>6400</v>
      </c>
      <c r="G34" s="229">
        <v>8803</v>
      </c>
      <c r="H34" s="229">
        <v>3728</v>
      </c>
      <c r="I34" s="229">
        <v>3669</v>
      </c>
      <c r="J34" s="229">
        <v>3394</v>
      </c>
      <c r="K34" s="106">
        <v>2511</v>
      </c>
      <c r="L34" s="106">
        <v>5257</v>
      </c>
      <c r="M34" s="106">
        <v>6193</v>
      </c>
      <c r="N34" s="229">
        <v>8614</v>
      </c>
      <c r="O34" s="106">
        <v>5480</v>
      </c>
      <c r="P34" s="1049">
        <v>8470</v>
      </c>
      <c r="Q34" s="156"/>
    </row>
    <row r="35" spans="2:17" s="25" customFormat="1" ht="19.5" customHeight="1">
      <c r="B35" s="274" t="s">
        <v>115</v>
      </c>
      <c r="C35" s="106">
        <v>8151</v>
      </c>
      <c r="D35" s="229">
        <v>9065</v>
      </c>
      <c r="E35" s="106">
        <v>7038</v>
      </c>
      <c r="F35" s="229">
        <v>8038</v>
      </c>
      <c r="G35" s="229">
        <v>7570</v>
      </c>
      <c r="H35" s="229">
        <v>6630</v>
      </c>
      <c r="I35" s="229">
        <v>9190</v>
      </c>
      <c r="J35" s="229">
        <v>13632</v>
      </c>
      <c r="K35" s="106">
        <v>10775</v>
      </c>
      <c r="L35" s="106">
        <v>6572</v>
      </c>
      <c r="M35" s="106">
        <v>5851</v>
      </c>
      <c r="N35" s="229">
        <v>19007</v>
      </c>
      <c r="O35" s="106">
        <v>20633</v>
      </c>
      <c r="P35" s="1049">
        <v>8368</v>
      </c>
      <c r="Q35" s="156"/>
    </row>
    <row r="36" spans="2:17" s="25" customFormat="1" ht="18.75" customHeight="1">
      <c r="B36" s="274" t="s">
        <v>116</v>
      </c>
      <c r="C36" s="106">
        <v>1680</v>
      </c>
      <c r="D36" s="229">
        <v>4074</v>
      </c>
      <c r="E36" s="106">
        <v>1419</v>
      </c>
      <c r="F36" s="229">
        <v>1207</v>
      </c>
      <c r="G36" s="229">
        <v>4271</v>
      </c>
      <c r="H36" s="229">
        <v>2525</v>
      </c>
      <c r="I36" s="229">
        <v>2124</v>
      </c>
      <c r="J36" s="229">
        <v>2069</v>
      </c>
      <c r="K36" s="106">
        <v>1026</v>
      </c>
      <c r="L36" s="106">
        <v>1956</v>
      </c>
      <c r="M36" s="106">
        <v>3226</v>
      </c>
      <c r="N36" s="229">
        <v>4137</v>
      </c>
      <c r="O36" s="106">
        <v>2437</v>
      </c>
      <c r="P36" s="1049">
        <v>1777</v>
      </c>
      <c r="Q36" s="156"/>
    </row>
    <row r="37" spans="2:17" s="25" customFormat="1" ht="18.75" customHeight="1">
      <c r="B37" s="274" t="s">
        <v>117</v>
      </c>
      <c r="C37" s="106">
        <v>70288</v>
      </c>
      <c r="D37" s="229">
        <v>60314</v>
      </c>
      <c r="E37" s="106">
        <v>50150</v>
      </c>
      <c r="F37" s="229">
        <v>54402</v>
      </c>
      <c r="G37" s="229">
        <v>53807</v>
      </c>
      <c r="H37" s="229">
        <v>53294</v>
      </c>
      <c r="I37" s="229">
        <v>60912</v>
      </c>
      <c r="J37" s="229">
        <v>55004</v>
      </c>
      <c r="K37" s="106">
        <v>60793</v>
      </c>
      <c r="L37" s="106">
        <v>56716</v>
      </c>
      <c r="M37" s="106">
        <v>68130</v>
      </c>
      <c r="N37" s="229">
        <v>71259</v>
      </c>
      <c r="O37" s="106">
        <v>79676</v>
      </c>
      <c r="P37" s="1049">
        <v>85489</v>
      </c>
      <c r="Q37" s="156"/>
    </row>
    <row r="38" spans="2:17" s="25" customFormat="1" ht="18.75" customHeight="1">
      <c r="B38" s="274" t="s">
        <v>118</v>
      </c>
      <c r="C38" s="106">
        <v>2627</v>
      </c>
      <c r="D38" s="229">
        <v>1221</v>
      </c>
      <c r="E38" s="106" t="s">
        <v>79</v>
      </c>
      <c r="F38" s="229" t="s">
        <v>479</v>
      </c>
      <c r="G38" s="229">
        <v>6860</v>
      </c>
      <c r="H38" s="229">
        <v>88</v>
      </c>
      <c r="I38" s="229">
        <v>101</v>
      </c>
      <c r="J38" s="229">
        <v>4182</v>
      </c>
      <c r="K38" s="106" t="s">
        <v>574</v>
      </c>
      <c r="L38" s="106">
        <v>1</v>
      </c>
      <c r="M38" s="106" t="s">
        <v>329</v>
      </c>
      <c r="N38" s="229" t="s">
        <v>657</v>
      </c>
      <c r="O38" s="1311">
        <v>19260</v>
      </c>
      <c r="P38" s="1303">
        <v>21348</v>
      </c>
      <c r="Q38" s="1158"/>
    </row>
    <row r="39" spans="2:17" s="33" customFormat="1" ht="21" customHeight="1">
      <c r="B39" s="276" t="s">
        <v>119</v>
      </c>
      <c r="C39" s="114">
        <v>865299</v>
      </c>
      <c r="D39" s="235">
        <v>939317</v>
      </c>
      <c r="E39" s="114">
        <v>848926</v>
      </c>
      <c r="F39" s="235">
        <v>811850</v>
      </c>
      <c r="G39" s="235">
        <v>780538</v>
      </c>
      <c r="H39" s="235">
        <v>673776</v>
      </c>
      <c r="I39" s="235">
        <v>717748</v>
      </c>
      <c r="J39" s="235">
        <v>845918</v>
      </c>
      <c r="K39" s="114">
        <v>807098</v>
      </c>
      <c r="L39" s="114">
        <v>754356</v>
      </c>
      <c r="M39" s="114">
        <v>734754</v>
      </c>
      <c r="N39" s="235">
        <v>897627</v>
      </c>
      <c r="O39" s="114">
        <v>891821</v>
      </c>
      <c r="P39" s="1299">
        <v>954586</v>
      </c>
      <c r="Q39" s="155"/>
    </row>
    <row r="40" spans="2:17" s="33" customFormat="1" ht="21" customHeight="1">
      <c r="B40" s="282" t="s">
        <v>120</v>
      </c>
      <c r="C40" s="120"/>
      <c r="D40" s="240"/>
      <c r="E40" s="120"/>
      <c r="F40" s="240"/>
      <c r="G40" s="240"/>
      <c r="H40" s="240"/>
      <c r="I40" s="240"/>
      <c r="J40" s="240"/>
      <c r="K40" s="120"/>
      <c r="L40" s="120"/>
      <c r="M40" s="120"/>
      <c r="N40" s="240"/>
      <c r="O40" s="120"/>
      <c r="P40" s="1304"/>
      <c r="Q40" s="155"/>
    </row>
    <row r="41" spans="2:17" s="33" customFormat="1" ht="21" customHeight="1">
      <c r="B41" s="273" t="s">
        <v>581</v>
      </c>
      <c r="C41" s="116" t="s">
        <v>329</v>
      </c>
      <c r="D41" s="228" t="s">
        <v>329</v>
      </c>
      <c r="E41" s="116" t="s">
        <v>329</v>
      </c>
      <c r="F41" s="228" t="s">
        <v>329</v>
      </c>
      <c r="G41" s="228" t="s">
        <v>329</v>
      </c>
      <c r="H41" s="228" t="s">
        <v>329</v>
      </c>
      <c r="I41" s="228" t="s">
        <v>329</v>
      </c>
      <c r="J41" s="228" t="s">
        <v>329</v>
      </c>
      <c r="K41" s="116" t="s">
        <v>329</v>
      </c>
      <c r="L41" s="116">
        <v>63666</v>
      </c>
      <c r="M41" s="116">
        <v>60460</v>
      </c>
      <c r="N41" s="228">
        <v>57836</v>
      </c>
      <c r="O41" s="116">
        <v>54104</v>
      </c>
      <c r="P41" s="1297">
        <v>60541</v>
      </c>
      <c r="Q41" s="156"/>
    </row>
    <row r="42" spans="2:17" s="33" customFormat="1" ht="21" customHeight="1">
      <c r="B42" s="273" t="s">
        <v>113</v>
      </c>
      <c r="C42" s="106">
        <v>859594</v>
      </c>
      <c r="D42" s="229">
        <v>819591</v>
      </c>
      <c r="E42" s="106">
        <v>818632</v>
      </c>
      <c r="F42" s="229">
        <v>838060</v>
      </c>
      <c r="G42" s="229">
        <v>830409</v>
      </c>
      <c r="H42" s="229">
        <v>754434</v>
      </c>
      <c r="I42" s="229">
        <v>766669</v>
      </c>
      <c r="J42" s="229">
        <v>797982</v>
      </c>
      <c r="K42" s="106">
        <v>723625</v>
      </c>
      <c r="L42" s="106">
        <v>706491</v>
      </c>
      <c r="M42" s="106">
        <v>749739</v>
      </c>
      <c r="N42" s="229">
        <v>821508</v>
      </c>
      <c r="O42" s="106">
        <v>715929</v>
      </c>
      <c r="P42" s="1049">
        <v>702841</v>
      </c>
      <c r="Q42" s="156"/>
    </row>
    <row r="43" spans="2:17" s="33" customFormat="1" ht="21" customHeight="1">
      <c r="B43" s="274" t="s">
        <v>112</v>
      </c>
      <c r="C43" s="106">
        <v>14841</v>
      </c>
      <c r="D43" s="229">
        <v>13050</v>
      </c>
      <c r="E43" s="106">
        <v>9816</v>
      </c>
      <c r="F43" s="229">
        <v>10463</v>
      </c>
      <c r="G43" s="229">
        <v>9545</v>
      </c>
      <c r="H43" s="229">
        <v>9696</v>
      </c>
      <c r="I43" s="229">
        <v>3709</v>
      </c>
      <c r="J43" s="229">
        <v>4759</v>
      </c>
      <c r="K43" s="106">
        <v>12563</v>
      </c>
      <c r="L43" s="106">
        <v>9738</v>
      </c>
      <c r="M43" s="106">
        <v>6136</v>
      </c>
      <c r="N43" s="229">
        <v>8203</v>
      </c>
      <c r="O43" s="106">
        <v>9234</v>
      </c>
      <c r="P43" s="1049">
        <v>9646</v>
      </c>
      <c r="Q43" s="156"/>
    </row>
    <row r="44" spans="2:17" s="33" customFormat="1" ht="21" customHeight="1">
      <c r="B44" s="274" t="s">
        <v>114</v>
      </c>
      <c r="C44" s="106">
        <v>5209</v>
      </c>
      <c r="D44" s="229">
        <v>3042</v>
      </c>
      <c r="E44" s="106">
        <v>1884</v>
      </c>
      <c r="F44" s="229">
        <v>1721</v>
      </c>
      <c r="G44" s="229">
        <v>2942</v>
      </c>
      <c r="H44" s="229">
        <v>5001</v>
      </c>
      <c r="I44" s="229">
        <v>4004</v>
      </c>
      <c r="J44" s="229">
        <v>2634</v>
      </c>
      <c r="K44" s="106">
        <v>2693</v>
      </c>
      <c r="L44" s="106">
        <v>763</v>
      </c>
      <c r="M44" s="106">
        <v>656</v>
      </c>
      <c r="N44" s="229">
        <v>117</v>
      </c>
      <c r="O44" s="106">
        <v>38</v>
      </c>
      <c r="P44" s="1049">
        <v>88</v>
      </c>
      <c r="Q44" s="156"/>
    </row>
    <row r="45" spans="2:17" s="33" customFormat="1" ht="21" customHeight="1">
      <c r="B45" s="274" t="s">
        <v>121</v>
      </c>
      <c r="C45" s="106">
        <v>14311</v>
      </c>
      <c r="D45" s="229">
        <v>15674</v>
      </c>
      <c r="E45" s="106">
        <v>16158</v>
      </c>
      <c r="F45" s="229">
        <v>16917</v>
      </c>
      <c r="G45" s="229">
        <v>17943</v>
      </c>
      <c r="H45" s="229">
        <v>18727</v>
      </c>
      <c r="I45" s="229">
        <v>21381</v>
      </c>
      <c r="J45" s="229">
        <v>22016</v>
      </c>
      <c r="K45" s="106">
        <v>22139</v>
      </c>
      <c r="L45" s="106">
        <v>22077</v>
      </c>
      <c r="M45" s="106">
        <v>21896</v>
      </c>
      <c r="N45" s="229">
        <v>23930</v>
      </c>
      <c r="O45" s="106">
        <v>22713</v>
      </c>
      <c r="P45" s="1049">
        <v>24084</v>
      </c>
      <c r="Q45" s="156"/>
    </row>
    <row r="46" spans="2:17" s="33" customFormat="1" ht="21" customHeight="1">
      <c r="B46" s="274" t="s">
        <v>116</v>
      </c>
      <c r="C46" s="106">
        <v>12162</v>
      </c>
      <c r="D46" s="229">
        <v>14378</v>
      </c>
      <c r="E46" s="106">
        <v>18892</v>
      </c>
      <c r="F46" s="229">
        <v>20798</v>
      </c>
      <c r="G46" s="229">
        <v>25098</v>
      </c>
      <c r="H46" s="229">
        <v>18949</v>
      </c>
      <c r="I46" s="229">
        <v>20792</v>
      </c>
      <c r="J46" s="229">
        <v>21000</v>
      </c>
      <c r="K46" s="106">
        <v>36292</v>
      </c>
      <c r="L46" s="106">
        <v>31102</v>
      </c>
      <c r="M46" s="106">
        <v>41725</v>
      </c>
      <c r="N46" s="229">
        <v>47951</v>
      </c>
      <c r="O46" s="106">
        <v>48962</v>
      </c>
      <c r="P46" s="1049">
        <v>53736</v>
      </c>
      <c r="Q46" s="156"/>
    </row>
    <row r="47" spans="2:17" s="33" customFormat="1" ht="21" customHeight="1">
      <c r="B47" s="274" t="s">
        <v>122</v>
      </c>
      <c r="C47" s="106">
        <v>6533</v>
      </c>
      <c r="D47" s="229">
        <v>10619</v>
      </c>
      <c r="E47" s="106">
        <v>7313</v>
      </c>
      <c r="F47" s="229">
        <v>7321</v>
      </c>
      <c r="G47" s="229">
        <v>7591</v>
      </c>
      <c r="H47" s="229">
        <v>7475</v>
      </c>
      <c r="I47" s="229">
        <v>6490</v>
      </c>
      <c r="J47" s="229">
        <v>9968</v>
      </c>
      <c r="K47" s="106">
        <v>11235</v>
      </c>
      <c r="L47" s="106">
        <v>8943</v>
      </c>
      <c r="M47" s="106">
        <v>9636</v>
      </c>
      <c r="N47" s="229">
        <v>8891</v>
      </c>
      <c r="O47" s="106">
        <v>15421</v>
      </c>
      <c r="P47" s="1049">
        <v>12082</v>
      </c>
      <c r="Q47" s="156"/>
    </row>
    <row r="48" spans="2:17" s="33" customFormat="1" ht="21" customHeight="1">
      <c r="B48" s="279" t="s">
        <v>123</v>
      </c>
      <c r="C48" s="117">
        <v>18969</v>
      </c>
      <c r="D48" s="237">
        <v>19834</v>
      </c>
      <c r="E48" s="117">
        <v>17127</v>
      </c>
      <c r="F48" s="237">
        <v>20143</v>
      </c>
      <c r="G48" s="237">
        <v>32631</v>
      </c>
      <c r="H48" s="237">
        <v>18891</v>
      </c>
      <c r="I48" s="237">
        <v>19698</v>
      </c>
      <c r="J48" s="237">
        <v>20946</v>
      </c>
      <c r="K48" s="117">
        <v>19802</v>
      </c>
      <c r="L48" s="117">
        <v>11247</v>
      </c>
      <c r="M48" s="117">
        <v>20470</v>
      </c>
      <c r="N48" s="237">
        <v>31734</v>
      </c>
      <c r="O48" s="117">
        <v>26042</v>
      </c>
      <c r="P48" s="1305">
        <v>35252</v>
      </c>
      <c r="Q48" s="156"/>
    </row>
    <row r="49" spans="2:17" s="33" customFormat="1" ht="21" customHeight="1">
      <c r="B49" s="276" t="s">
        <v>124</v>
      </c>
      <c r="C49" s="114">
        <v>931622</v>
      </c>
      <c r="D49" s="235">
        <v>896193</v>
      </c>
      <c r="E49" s="114">
        <v>889824</v>
      </c>
      <c r="F49" s="235">
        <v>915426</v>
      </c>
      <c r="G49" s="235">
        <v>926163</v>
      </c>
      <c r="H49" s="235">
        <v>833176</v>
      </c>
      <c r="I49" s="235">
        <v>842747</v>
      </c>
      <c r="J49" s="235">
        <v>879308</v>
      </c>
      <c r="K49" s="114">
        <v>828353</v>
      </c>
      <c r="L49" s="114">
        <v>854030</v>
      </c>
      <c r="M49" s="114">
        <v>910722</v>
      </c>
      <c r="N49" s="235">
        <v>1000174</v>
      </c>
      <c r="O49" s="114">
        <v>892445</v>
      </c>
      <c r="P49" s="1299">
        <v>898273</v>
      </c>
      <c r="Q49" s="155"/>
    </row>
    <row r="50" spans="2:17" s="33" customFormat="1" ht="21" customHeight="1" thickBot="1">
      <c r="B50" s="281" t="s">
        <v>125</v>
      </c>
      <c r="C50" s="119">
        <v>1796922</v>
      </c>
      <c r="D50" s="239">
        <v>1835511</v>
      </c>
      <c r="E50" s="119">
        <v>1738751</v>
      </c>
      <c r="F50" s="239">
        <v>1727277</v>
      </c>
      <c r="G50" s="239">
        <v>1706702</v>
      </c>
      <c r="H50" s="239">
        <v>1506953</v>
      </c>
      <c r="I50" s="239">
        <v>1560495</v>
      </c>
      <c r="J50" s="239">
        <v>1725227</v>
      </c>
      <c r="K50" s="119">
        <v>1635451</v>
      </c>
      <c r="L50" s="119">
        <v>1608387</v>
      </c>
      <c r="M50" s="119">
        <v>1645476</v>
      </c>
      <c r="N50" s="239">
        <v>1897802</v>
      </c>
      <c r="O50" s="119">
        <v>1784266</v>
      </c>
      <c r="P50" s="1301">
        <v>1852859</v>
      </c>
      <c r="Q50" s="155"/>
    </row>
    <row r="51" spans="2:17" s="36" customFormat="1" ht="21" customHeight="1" thickTop="1">
      <c r="B51" s="272" t="s">
        <v>126</v>
      </c>
      <c r="C51" s="120"/>
      <c r="D51" s="240"/>
      <c r="E51" s="120"/>
      <c r="F51" s="240"/>
      <c r="G51" s="240"/>
      <c r="H51" s="240"/>
      <c r="I51" s="240"/>
      <c r="J51" s="240"/>
      <c r="K51" s="120"/>
      <c r="L51" s="120"/>
      <c r="M51" s="120"/>
      <c r="N51" s="240"/>
      <c r="O51" s="120"/>
      <c r="P51" s="1304"/>
      <c r="Q51" s="155"/>
    </row>
    <row r="52" spans="2:17" s="25" customFormat="1" ht="18.75" customHeight="1">
      <c r="B52" s="273" t="s">
        <v>127</v>
      </c>
      <c r="C52" s="116">
        <v>160339</v>
      </c>
      <c r="D52" s="228">
        <v>160339</v>
      </c>
      <c r="E52" s="116">
        <v>160339</v>
      </c>
      <c r="F52" s="228">
        <v>160339</v>
      </c>
      <c r="G52" s="228">
        <v>160339</v>
      </c>
      <c r="H52" s="228">
        <v>160339</v>
      </c>
      <c r="I52" s="228">
        <v>160339</v>
      </c>
      <c r="J52" s="228">
        <v>160339</v>
      </c>
      <c r="K52" s="116">
        <v>160339</v>
      </c>
      <c r="L52" s="116">
        <v>160339</v>
      </c>
      <c r="M52" s="116">
        <v>160339</v>
      </c>
      <c r="N52" s="228">
        <v>160339</v>
      </c>
      <c r="O52" s="116">
        <v>160339</v>
      </c>
      <c r="P52" s="1297">
        <v>160339</v>
      </c>
      <c r="Q52" s="156"/>
    </row>
    <row r="53" spans="2:17" s="25" customFormat="1" ht="18.75" customHeight="1">
      <c r="B53" s="274" t="s">
        <v>128</v>
      </c>
      <c r="C53" s="106">
        <v>146520</v>
      </c>
      <c r="D53" s="229">
        <v>146518</v>
      </c>
      <c r="E53" s="106">
        <v>146518</v>
      </c>
      <c r="F53" s="229">
        <v>146515</v>
      </c>
      <c r="G53" s="229">
        <v>146515</v>
      </c>
      <c r="H53" s="229">
        <v>146514</v>
      </c>
      <c r="I53" s="229">
        <v>146513</v>
      </c>
      <c r="J53" s="229">
        <v>146512</v>
      </c>
      <c r="K53" s="106">
        <v>146645</v>
      </c>
      <c r="L53" s="106">
        <v>146756</v>
      </c>
      <c r="M53" s="106">
        <v>146814</v>
      </c>
      <c r="N53" s="229">
        <v>147027</v>
      </c>
      <c r="O53" s="106">
        <v>147601</v>
      </c>
      <c r="P53" s="1049">
        <v>95975</v>
      </c>
      <c r="Q53" s="156"/>
    </row>
    <row r="54" spans="2:17" s="25" customFormat="1" ht="18.75" customHeight="1">
      <c r="B54" s="274" t="s">
        <v>129</v>
      </c>
      <c r="C54" s="106">
        <v>-138</v>
      </c>
      <c r="D54" s="229">
        <v>-147</v>
      </c>
      <c r="E54" s="106">
        <v>-148</v>
      </c>
      <c r="F54" s="229">
        <v>-157</v>
      </c>
      <c r="G54" s="229">
        <v>-159</v>
      </c>
      <c r="H54" s="229">
        <v>-161</v>
      </c>
      <c r="I54" s="229">
        <v>-170</v>
      </c>
      <c r="J54" s="229">
        <v>-174</v>
      </c>
      <c r="K54" s="106">
        <v>-865</v>
      </c>
      <c r="L54" s="635">
        <v>-10901</v>
      </c>
      <c r="M54" s="635">
        <v>-15854</v>
      </c>
      <c r="N54" s="1294">
        <v>-31015</v>
      </c>
      <c r="O54" s="635">
        <v>-31058</v>
      </c>
      <c r="P54" s="1306">
        <v>-9215</v>
      </c>
      <c r="Q54" s="1159"/>
    </row>
    <row r="55" spans="2:17" s="25" customFormat="1" ht="18.75" customHeight="1">
      <c r="B55" s="362" t="s">
        <v>460</v>
      </c>
      <c r="C55" s="116">
        <v>40885</v>
      </c>
      <c r="D55" s="228">
        <v>23580</v>
      </c>
      <c r="E55" s="116">
        <v>62826</v>
      </c>
      <c r="F55" s="228">
        <v>119617</v>
      </c>
      <c r="G55" s="228">
        <v>194557</v>
      </c>
      <c r="H55" s="228">
        <v>132415</v>
      </c>
      <c r="I55" s="228">
        <v>132682</v>
      </c>
      <c r="J55" s="228">
        <v>124348</v>
      </c>
      <c r="K55" s="116">
        <v>107576</v>
      </c>
      <c r="L55" s="116">
        <v>49777</v>
      </c>
      <c r="M55" s="116">
        <v>77772</v>
      </c>
      <c r="N55" s="228">
        <v>136747</v>
      </c>
      <c r="O55" s="116">
        <v>138638</v>
      </c>
      <c r="P55" s="1297">
        <v>194099</v>
      </c>
      <c r="Q55" s="156"/>
    </row>
    <row r="56" spans="2:17" s="25" customFormat="1" ht="18.75" customHeight="1">
      <c r="B56" s="283" t="s">
        <v>130</v>
      </c>
      <c r="C56" s="265">
        <v>-1320</v>
      </c>
      <c r="D56" s="266">
        <v>-327</v>
      </c>
      <c r="E56" s="265">
        <v>13053</v>
      </c>
      <c r="F56" s="266">
        <v>33538</v>
      </c>
      <c r="G56" s="266">
        <v>49731</v>
      </c>
      <c r="H56" s="266">
        <v>81245</v>
      </c>
      <c r="I56" s="266">
        <v>111149</v>
      </c>
      <c r="J56" s="266">
        <v>155437</v>
      </c>
      <c r="K56" s="265">
        <v>204600</v>
      </c>
      <c r="L56" s="265">
        <v>233151</v>
      </c>
      <c r="M56" s="265">
        <v>250039</v>
      </c>
      <c r="N56" s="266">
        <v>314913</v>
      </c>
      <c r="O56" s="265">
        <v>422193</v>
      </c>
      <c r="P56" s="1307">
        <v>447305</v>
      </c>
      <c r="Q56" s="156"/>
    </row>
    <row r="57" spans="2:17" s="25" customFormat="1" ht="18.75" customHeight="1">
      <c r="B57" s="579" t="s">
        <v>462</v>
      </c>
      <c r="C57" s="580">
        <v>346285</v>
      </c>
      <c r="D57" s="581">
        <v>329962</v>
      </c>
      <c r="E57" s="580">
        <v>382589</v>
      </c>
      <c r="F57" s="581">
        <v>459853</v>
      </c>
      <c r="G57" s="581">
        <v>550983</v>
      </c>
      <c r="H57" s="581">
        <v>520353</v>
      </c>
      <c r="I57" s="581">
        <v>550513</v>
      </c>
      <c r="J57" s="581">
        <v>586464</v>
      </c>
      <c r="K57" s="580">
        <v>618295</v>
      </c>
      <c r="L57" s="580">
        <v>579123</v>
      </c>
      <c r="M57" s="580">
        <v>619111</v>
      </c>
      <c r="N57" s="581">
        <v>728012</v>
      </c>
      <c r="O57" s="580">
        <v>837713</v>
      </c>
      <c r="P57" s="1308">
        <v>888504</v>
      </c>
      <c r="Q57" s="156"/>
    </row>
    <row r="58" spans="2:17" s="25" customFormat="1" ht="18.75" customHeight="1">
      <c r="B58" s="578" t="s">
        <v>131</v>
      </c>
      <c r="C58" s="576">
        <v>26937</v>
      </c>
      <c r="D58" s="577">
        <v>25218</v>
      </c>
      <c r="E58" s="576">
        <v>28709</v>
      </c>
      <c r="F58" s="577">
        <v>33105</v>
      </c>
      <c r="G58" s="577">
        <v>39672</v>
      </c>
      <c r="H58" s="577">
        <v>29363</v>
      </c>
      <c r="I58" s="577">
        <v>27457</v>
      </c>
      <c r="J58" s="577">
        <v>38659</v>
      </c>
      <c r="K58" s="576">
        <v>43312</v>
      </c>
      <c r="L58" s="576">
        <v>42774</v>
      </c>
      <c r="M58" s="576">
        <v>35527</v>
      </c>
      <c r="N58" s="577">
        <v>35866</v>
      </c>
      <c r="O58" s="576">
        <v>38863</v>
      </c>
      <c r="P58" s="1284">
        <v>33360</v>
      </c>
      <c r="Q58" s="156"/>
    </row>
    <row r="59" spans="2:17" s="33" customFormat="1" ht="21" customHeight="1">
      <c r="B59" s="276" t="s">
        <v>132</v>
      </c>
      <c r="C59" s="114">
        <v>373223</v>
      </c>
      <c r="D59" s="235">
        <v>355180</v>
      </c>
      <c r="E59" s="114">
        <v>411298</v>
      </c>
      <c r="F59" s="235">
        <v>492959</v>
      </c>
      <c r="G59" s="235">
        <v>590656</v>
      </c>
      <c r="H59" s="235">
        <v>549716</v>
      </c>
      <c r="I59" s="235">
        <v>577970</v>
      </c>
      <c r="J59" s="235">
        <v>625124</v>
      </c>
      <c r="K59" s="114">
        <v>661607</v>
      </c>
      <c r="L59" s="114">
        <v>621898</v>
      </c>
      <c r="M59" s="114">
        <v>654639</v>
      </c>
      <c r="N59" s="235">
        <v>763878</v>
      </c>
      <c r="O59" s="114">
        <v>876576</v>
      </c>
      <c r="P59" s="1299">
        <v>921864</v>
      </c>
      <c r="Q59" s="155"/>
    </row>
    <row r="60" spans="2:17" s="33" customFormat="1" ht="20.25" customHeight="1" thickBot="1">
      <c r="B60" s="281" t="s">
        <v>133</v>
      </c>
      <c r="C60" s="119">
        <v>2170145</v>
      </c>
      <c r="D60" s="239">
        <v>2190692</v>
      </c>
      <c r="E60" s="119">
        <v>2150050</v>
      </c>
      <c r="F60" s="239">
        <v>2220236</v>
      </c>
      <c r="G60" s="239">
        <v>2297358</v>
      </c>
      <c r="H60" s="239">
        <v>2056670</v>
      </c>
      <c r="I60" s="239">
        <v>2138466</v>
      </c>
      <c r="J60" s="239">
        <v>2350351</v>
      </c>
      <c r="K60" s="119">
        <v>2297059</v>
      </c>
      <c r="L60" s="119">
        <v>2230285</v>
      </c>
      <c r="M60" s="119">
        <v>2300115</v>
      </c>
      <c r="N60" s="239">
        <v>2661680</v>
      </c>
      <c r="O60" s="119">
        <v>2660843</v>
      </c>
      <c r="P60" s="1301">
        <v>2774724</v>
      </c>
      <c r="Q60" s="155"/>
    </row>
    <row r="61" spans="2:17" ht="15" customHeight="1" thickTop="1">
      <c r="B61" s="43"/>
      <c r="K61" s="90"/>
      <c r="L61" s="636"/>
      <c r="M61" s="636"/>
    </row>
    <row r="62" spans="2:17" ht="20.25" customHeight="1">
      <c r="B62" s="1360" t="s">
        <v>597</v>
      </c>
      <c r="C62" s="1361"/>
      <c r="D62" s="1361"/>
      <c r="E62" s="1361"/>
      <c r="K62" s="90"/>
      <c r="L62" s="90"/>
      <c r="M62" s="90"/>
      <c r="N62" s="90"/>
      <c r="O62" s="90"/>
      <c r="P62" s="90"/>
      <c r="Q62" s="90"/>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6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E1" activePane="topRight" state="frozenSplit"/>
      <selection pane="topRight"/>
    </sheetView>
  </sheetViews>
  <sheetFormatPr defaultColWidth="9" defaultRowHeight="17.5"/>
  <cols>
    <col min="1" max="1" width="3.54296875" style="46" customWidth="1"/>
    <col min="2" max="2" width="2.54296875" style="47" customWidth="1"/>
    <col min="3" max="3" width="60.54296875" style="46" customWidth="1"/>
    <col min="4" max="6" width="16.54296875" style="46" customWidth="1"/>
    <col min="7" max="7" width="16.54296875" style="47" customWidth="1"/>
    <col min="8" max="8" width="16.54296875" style="575" customWidth="1"/>
    <col min="9" max="13" width="16.54296875" style="46" customWidth="1"/>
    <col min="14" max="16384" width="9" style="46"/>
  </cols>
  <sheetData>
    <row r="1" spans="1:13" ht="22.5" customHeight="1">
      <c r="A1" s="57" t="s">
        <v>392</v>
      </c>
      <c r="B1" s="57"/>
      <c r="H1" s="550"/>
      <c r="J1" s="48"/>
      <c r="K1" s="158"/>
      <c r="L1" s="158"/>
      <c r="M1" s="158" t="s">
        <v>221</v>
      </c>
    </row>
    <row r="2" spans="1:13" ht="7.5" customHeight="1">
      <c r="B2" s="49"/>
      <c r="H2" s="551"/>
    </row>
    <row r="3" spans="1:13" s="50" customFormat="1" ht="15.75" customHeight="1">
      <c r="B3" s="1362"/>
      <c r="C3" s="1363"/>
      <c r="D3" s="1366" t="s">
        <v>339</v>
      </c>
      <c r="E3" s="1366" t="s">
        <v>223</v>
      </c>
      <c r="F3" s="1366" t="s">
        <v>340</v>
      </c>
      <c r="G3" s="1368" t="s">
        <v>341</v>
      </c>
      <c r="H3" s="1368" t="s">
        <v>342</v>
      </c>
      <c r="I3" s="1368" t="s">
        <v>343</v>
      </c>
      <c r="J3" s="1368" t="s">
        <v>258</v>
      </c>
      <c r="K3" s="1372" t="s">
        <v>259</v>
      </c>
      <c r="L3" s="1374" t="s">
        <v>58</v>
      </c>
      <c r="M3" s="1370" t="s">
        <v>70</v>
      </c>
    </row>
    <row r="4" spans="1:13" s="50" customFormat="1" ht="21.75" customHeight="1">
      <c r="B4" s="1364"/>
      <c r="C4" s="1365"/>
      <c r="D4" s="1367"/>
      <c r="E4" s="1367"/>
      <c r="F4" s="1367"/>
      <c r="G4" s="1369"/>
      <c r="H4" s="1369"/>
      <c r="I4" s="1369"/>
      <c r="J4" s="1369"/>
      <c r="K4" s="1373"/>
      <c r="L4" s="1375"/>
      <c r="M4" s="1371"/>
    </row>
    <row r="5" spans="1:13" ht="25.5" customHeight="1">
      <c r="B5" s="552" t="s">
        <v>393</v>
      </c>
      <c r="C5" s="51"/>
      <c r="D5" s="98"/>
      <c r="E5" s="98"/>
      <c r="F5" s="98"/>
      <c r="G5" s="98"/>
      <c r="H5" s="98"/>
      <c r="I5" s="98"/>
      <c r="J5" s="98"/>
      <c r="K5" s="553"/>
      <c r="L5" s="250"/>
      <c r="M5" s="296"/>
    </row>
    <row r="6" spans="1:13" s="47" customFormat="1" ht="24" customHeight="1">
      <c r="B6" s="82"/>
      <c r="C6" s="554" t="s">
        <v>394</v>
      </c>
      <c r="D6" s="111">
        <v>-42101</v>
      </c>
      <c r="E6" s="111">
        <v>-380079</v>
      </c>
      <c r="F6" s="111">
        <v>69414</v>
      </c>
      <c r="G6" s="111">
        <v>88085</v>
      </c>
      <c r="H6" s="111">
        <v>88344</v>
      </c>
      <c r="I6" s="111">
        <v>37070</v>
      </c>
      <c r="J6" s="111">
        <v>18894</v>
      </c>
      <c r="K6" s="531">
        <v>39312</v>
      </c>
      <c r="L6" s="232">
        <v>61454</v>
      </c>
      <c r="M6" s="285">
        <v>31719</v>
      </c>
    </row>
    <row r="7" spans="1:13" s="47" customFormat="1" ht="24" customHeight="1">
      <c r="B7" s="82"/>
      <c r="C7" s="555" t="s">
        <v>395</v>
      </c>
      <c r="D7" s="112">
        <v>33557</v>
      </c>
      <c r="E7" s="112">
        <v>24784</v>
      </c>
      <c r="F7" s="112">
        <v>25958</v>
      </c>
      <c r="G7" s="112">
        <v>23928</v>
      </c>
      <c r="H7" s="112">
        <v>28844</v>
      </c>
      <c r="I7" s="112">
        <v>26698</v>
      </c>
      <c r="J7" s="112">
        <v>23196</v>
      </c>
      <c r="K7" s="532">
        <v>24096</v>
      </c>
      <c r="L7" s="233">
        <v>33289</v>
      </c>
      <c r="M7" s="286">
        <v>30944</v>
      </c>
    </row>
    <row r="8" spans="1:13" s="47" customFormat="1" ht="24" customHeight="1">
      <c r="B8" s="82"/>
      <c r="C8" s="556" t="s">
        <v>288</v>
      </c>
      <c r="D8" s="112" t="s">
        <v>1</v>
      </c>
      <c r="E8" s="112" t="s">
        <v>1</v>
      </c>
      <c r="F8" s="112">
        <v>2022</v>
      </c>
      <c r="G8" s="112">
        <v>3393</v>
      </c>
      <c r="H8" s="112">
        <v>6994</v>
      </c>
      <c r="I8" s="112">
        <v>12151</v>
      </c>
      <c r="J8" s="112">
        <v>9402</v>
      </c>
      <c r="K8" s="532">
        <v>9687</v>
      </c>
      <c r="L8" s="233">
        <v>6101</v>
      </c>
      <c r="M8" s="286">
        <v>11893</v>
      </c>
    </row>
    <row r="9" spans="1:13" s="47" customFormat="1" ht="24" customHeight="1">
      <c r="B9" s="82"/>
      <c r="C9" s="556" t="s">
        <v>396</v>
      </c>
      <c r="D9" s="112">
        <v>8998</v>
      </c>
      <c r="E9" s="112">
        <v>13415</v>
      </c>
      <c r="F9" s="112">
        <v>950</v>
      </c>
      <c r="G9" s="112">
        <v>3957</v>
      </c>
      <c r="H9" s="112">
        <v>6085</v>
      </c>
      <c r="I9" s="112">
        <v>15132</v>
      </c>
      <c r="J9" s="112">
        <v>16543</v>
      </c>
      <c r="K9" s="532">
        <v>801</v>
      </c>
      <c r="L9" s="233">
        <v>2640</v>
      </c>
      <c r="M9" s="286">
        <v>1530</v>
      </c>
    </row>
    <row r="10" spans="1:13" s="47" customFormat="1" ht="24" customHeight="1">
      <c r="B10" s="82"/>
      <c r="C10" s="556" t="s">
        <v>397</v>
      </c>
      <c r="D10" s="112" t="s">
        <v>1</v>
      </c>
      <c r="E10" s="112" t="s">
        <v>1</v>
      </c>
      <c r="F10" s="112" t="s">
        <v>1</v>
      </c>
      <c r="G10" s="112">
        <v>4016</v>
      </c>
      <c r="H10" s="112">
        <v>3564</v>
      </c>
      <c r="I10" s="112">
        <v>5119</v>
      </c>
      <c r="J10" s="112">
        <v>4443</v>
      </c>
      <c r="K10" s="532">
        <v>4548</v>
      </c>
      <c r="L10" s="233">
        <v>4998</v>
      </c>
      <c r="M10" s="286">
        <v>4774</v>
      </c>
    </row>
    <row r="11" spans="1:13" s="47" customFormat="1" ht="24" customHeight="1">
      <c r="B11" s="82"/>
      <c r="C11" s="555" t="s">
        <v>398</v>
      </c>
      <c r="D11" s="112">
        <v>23570</v>
      </c>
      <c r="E11" s="112">
        <v>64121</v>
      </c>
      <c r="F11" s="112">
        <v>-110810</v>
      </c>
      <c r="G11" s="112">
        <v>-6148</v>
      </c>
      <c r="H11" s="112">
        <v>-41067</v>
      </c>
      <c r="I11" s="112">
        <v>-16127</v>
      </c>
      <c r="J11" s="112">
        <v>-3977</v>
      </c>
      <c r="K11" s="532">
        <v>1619</v>
      </c>
      <c r="L11" s="233">
        <v>-15162</v>
      </c>
      <c r="M11" s="286">
        <v>-3590</v>
      </c>
    </row>
    <row r="12" spans="1:13" s="47" customFormat="1" ht="24" customHeight="1">
      <c r="B12" s="82"/>
      <c r="C12" s="555" t="s">
        <v>399</v>
      </c>
      <c r="D12" s="112" t="s">
        <v>1</v>
      </c>
      <c r="E12" s="112">
        <v>-7843</v>
      </c>
      <c r="F12" s="112">
        <v>-3630</v>
      </c>
      <c r="G12" s="112">
        <v>-3015</v>
      </c>
      <c r="H12" s="112">
        <v>-2926</v>
      </c>
      <c r="I12" s="112">
        <v>-2088</v>
      </c>
      <c r="J12" s="112">
        <v>-3296</v>
      </c>
      <c r="K12" s="532">
        <v>901</v>
      </c>
      <c r="L12" s="233">
        <v>1130</v>
      </c>
      <c r="M12" s="286">
        <v>1744</v>
      </c>
    </row>
    <row r="13" spans="1:13" s="47" customFormat="1" ht="24" customHeight="1">
      <c r="B13" s="82"/>
      <c r="C13" s="555" t="s">
        <v>400</v>
      </c>
      <c r="D13" s="112">
        <v>-29116</v>
      </c>
      <c r="E13" s="112">
        <v>-22084</v>
      </c>
      <c r="F13" s="112">
        <v>-20030</v>
      </c>
      <c r="G13" s="112">
        <v>-21048</v>
      </c>
      <c r="H13" s="112">
        <v>-18719</v>
      </c>
      <c r="I13" s="112">
        <v>-17947</v>
      </c>
      <c r="J13" s="112">
        <v>-9672</v>
      </c>
      <c r="K13" s="532">
        <v>-8390</v>
      </c>
      <c r="L13" s="233">
        <v>-10972</v>
      </c>
      <c r="M13" s="286">
        <v>-7512</v>
      </c>
    </row>
    <row r="14" spans="1:13" s="47" customFormat="1" ht="24" customHeight="1">
      <c r="B14" s="82"/>
      <c r="C14" s="556" t="s">
        <v>243</v>
      </c>
      <c r="D14" s="112">
        <v>55675</v>
      </c>
      <c r="E14" s="112">
        <v>48754</v>
      </c>
      <c r="F14" s="112">
        <v>40143</v>
      </c>
      <c r="G14" s="112">
        <v>38421</v>
      </c>
      <c r="H14" s="112">
        <v>33284</v>
      </c>
      <c r="I14" s="112">
        <v>29452</v>
      </c>
      <c r="J14" s="112">
        <v>25987</v>
      </c>
      <c r="K14" s="532">
        <v>23936</v>
      </c>
      <c r="L14" s="233">
        <v>24217</v>
      </c>
      <c r="M14" s="286">
        <v>21026</v>
      </c>
    </row>
    <row r="15" spans="1:13" s="47" customFormat="1" ht="24" customHeight="1">
      <c r="B15" s="82"/>
      <c r="C15" s="556" t="s">
        <v>401</v>
      </c>
      <c r="D15" s="112" t="s">
        <v>1</v>
      </c>
      <c r="E15" s="112">
        <v>-322</v>
      </c>
      <c r="F15" s="112">
        <v>320</v>
      </c>
      <c r="G15" s="112">
        <v>3</v>
      </c>
      <c r="H15" s="112">
        <v>5053</v>
      </c>
      <c r="I15" s="112">
        <v>5294</v>
      </c>
      <c r="J15" s="112">
        <v>-1832</v>
      </c>
      <c r="K15" s="532">
        <v>3907</v>
      </c>
      <c r="L15" s="233">
        <v>445</v>
      </c>
      <c r="M15" s="286">
        <v>-9447</v>
      </c>
    </row>
    <row r="16" spans="1:13" s="47" customFormat="1" ht="24" customHeight="1">
      <c r="B16" s="82"/>
      <c r="C16" s="556" t="s">
        <v>402</v>
      </c>
      <c r="D16" s="112">
        <v>-5929</v>
      </c>
      <c r="E16" s="112">
        <v>-10741</v>
      </c>
      <c r="F16" s="112">
        <v>-19149</v>
      </c>
      <c r="G16" s="112">
        <v>-23752</v>
      </c>
      <c r="H16" s="112">
        <v>-28911</v>
      </c>
      <c r="I16" s="112">
        <v>-2455</v>
      </c>
      <c r="J16" s="112">
        <v>-9179</v>
      </c>
      <c r="K16" s="532">
        <v>-19297</v>
      </c>
      <c r="L16" s="233">
        <v>-12566</v>
      </c>
      <c r="M16" s="286">
        <v>-15588</v>
      </c>
    </row>
    <row r="17" spans="2:13" ht="24" customHeight="1">
      <c r="B17" s="82"/>
      <c r="C17" s="557" t="s">
        <v>403</v>
      </c>
      <c r="D17" s="112">
        <v>-21945</v>
      </c>
      <c r="E17" s="112">
        <v>360</v>
      </c>
      <c r="F17" s="112">
        <v>-4025</v>
      </c>
      <c r="G17" s="112">
        <v>-14787</v>
      </c>
      <c r="H17" s="112">
        <v>-9265</v>
      </c>
      <c r="I17" s="112">
        <v>-30217</v>
      </c>
      <c r="J17" s="112">
        <v>-32375</v>
      </c>
      <c r="K17" s="532">
        <v>-755</v>
      </c>
      <c r="L17" s="233">
        <v>-9286</v>
      </c>
      <c r="M17" s="286">
        <v>-10255</v>
      </c>
    </row>
    <row r="18" spans="2:13" s="47" customFormat="1" ht="24" customHeight="1">
      <c r="B18" s="82"/>
      <c r="C18" s="558" t="s">
        <v>404</v>
      </c>
      <c r="D18" s="112">
        <v>4317</v>
      </c>
      <c r="E18" s="112">
        <v>95495</v>
      </c>
      <c r="F18" s="112">
        <v>-2238</v>
      </c>
      <c r="G18" s="112">
        <v>-9452</v>
      </c>
      <c r="H18" s="112">
        <v>285</v>
      </c>
      <c r="I18" s="112">
        <v>-6263</v>
      </c>
      <c r="J18" s="112">
        <v>-990</v>
      </c>
      <c r="K18" s="532">
        <v>-4386</v>
      </c>
      <c r="L18" s="233">
        <v>-2393</v>
      </c>
      <c r="M18" s="286">
        <v>-2632</v>
      </c>
    </row>
    <row r="19" spans="2:13" s="47" customFormat="1" ht="24" customHeight="1">
      <c r="B19" s="82"/>
      <c r="C19" s="558" t="s">
        <v>405</v>
      </c>
      <c r="D19" s="112" t="s">
        <v>1</v>
      </c>
      <c r="E19" s="112" t="s">
        <v>1</v>
      </c>
      <c r="F19" s="112" t="s">
        <v>1</v>
      </c>
      <c r="G19" s="112" t="s">
        <v>1</v>
      </c>
      <c r="H19" s="112" t="s">
        <v>1</v>
      </c>
      <c r="I19" s="112" t="s">
        <v>1</v>
      </c>
      <c r="J19" s="112" t="s">
        <v>1</v>
      </c>
      <c r="K19" s="532">
        <v>-10307</v>
      </c>
      <c r="L19" s="233">
        <v>-194</v>
      </c>
      <c r="M19" s="286" t="s">
        <v>1</v>
      </c>
    </row>
    <row r="20" spans="2:13" s="47" customFormat="1" ht="24" customHeight="1">
      <c r="B20" s="82"/>
      <c r="C20" s="558" t="s">
        <v>406</v>
      </c>
      <c r="D20" s="112">
        <v>101743</v>
      </c>
      <c r="E20" s="112">
        <v>7171</v>
      </c>
      <c r="F20" s="112">
        <v>26492</v>
      </c>
      <c r="G20" s="112">
        <v>-62697</v>
      </c>
      <c r="H20" s="112">
        <v>-26135</v>
      </c>
      <c r="I20" s="112">
        <v>118034</v>
      </c>
      <c r="J20" s="112">
        <v>57221</v>
      </c>
      <c r="K20" s="532">
        <v>-30328</v>
      </c>
      <c r="L20" s="233">
        <v>-19910</v>
      </c>
      <c r="M20" s="286">
        <v>35621</v>
      </c>
    </row>
    <row r="21" spans="2:13" s="47" customFormat="1" ht="24" customHeight="1">
      <c r="B21" s="82"/>
      <c r="C21" s="555" t="s">
        <v>407</v>
      </c>
      <c r="D21" s="112">
        <v>52938</v>
      </c>
      <c r="E21" s="112">
        <v>45102</v>
      </c>
      <c r="F21" s="112">
        <v>-8492</v>
      </c>
      <c r="G21" s="112">
        <v>-99052</v>
      </c>
      <c r="H21" s="112">
        <v>-108510</v>
      </c>
      <c r="I21" s="112">
        <v>10703</v>
      </c>
      <c r="J21" s="112">
        <v>80618</v>
      </c>
      <c r="K21" s="532">
        <v>-6997</v>
      </c>
      <c r="L21" s="233">
        <v>-25494</v>
      </c>
      <c r="M21" s="286">
        <v>-13210</v>
      </c>
    </row>
    <row r="22" spans="2:13" s="47" customFormat="1" ht="24" customHeight="1">
      <c r="B22" s="82"/>
      <c r="C22" s="555" t="s">
        <v>408</v>
      </c>
      <c r="D22" s="112">
        <v>-49161</v>
      </c>
      <c r="E22" s="112">
        <v>-15770</v>
      </c>
      <c r="F22" s="112">
        <v>-34978</v>
      </c>
      <c r="G22" s="112">
        <v>78685</v>
      </c>
      <c r="H22" s="112">
        <v>55154</v>
      </c>
      <c r="I22" s="112">
        <v>-108118</v>
      </c>
      <c r="J22" s="112">
        <v>-46575</v>
      </c>
      <c r="K22" s="532">
        <v>52368</v>
      </c>
      <c r="L22" s="233">
        <v>47570</v>
      </c>
      <c r="M22" s="286">
        <v>-21792</v>
      </c>
    </row>
    <row r="23" spans="2:13" ht="24" customHeight="1">
      <c r="B23" s="83"/>
      <c r="C23" s="559" t="s">
        <v>409</v>
      </c>
      <c r="D23" s="113">
        <v>-13649</v>
      </c>
      <c r="E23" s="113">
        <v>156538</v>
      </c>
      <c r="F23" s="113">
        <v>116555</v>
      </c>
      <c r="G23" s="113">
        <v>39759</v>
      </c>
      <c r="H23" s="113">
        <v>62223</v>
      </c>
      <c r="I23" s="113">
        <v>43779</v>
      </c>
      <c r="J23" s="113">
        <v>-2433</v>
      </c>
      <c r="K23" s="534">
        <v>8790</v>
      </c>
      <c r="L23" s="234">
        <v>27277</v>
      </c>
      <c r="M23" s="287">
        <v>17224</v>
      </c>
    </row>
    <row r="24" spans="2:13" ht="24" customHeight="1">
      <c r="B24" s="83"/>
      <c r="C24" s="560" t="s">
        <v>410</v>
      </c>
      <c r="D24" s="164">
        <v>118898</v>
      </c>
      <c r="E24" s="164">
        <v>18905</v>
      </c>
      <c r="F24" s="164">
        <v>78502</v>
      </c>
      <c r="G24" s="164">
        <v>40296</v>
      </c>
      <c r="H24" s="164">
        <v>54297</v>
      </c>
      <c r="I24" s="164">
        <v>120218</v>
      </c>
      <c r="J24" s="164">
        <v>125972</v>
      </c>
      <c r="K24" s="561">
        <v>89506</v>
      </c>
      <c r="L24" s="251">
        <v>113145</v>
      </c>
      <c r="M24" s="297">
        <v>72448</v>
      </c>
    </row>
    <row r="25" spans="2:13" ht="24" customHeight="1">
      <c r="B25" s="82"/>
      <c r="C25" s="562" t="s">
        <v>411</v>
      </c>
      <c r="D25" s="118">
        <v>39428</v>
      </c>
      <c r="E25" s="118">
        <v>22006</v>
      </c>
      <c r="F25" s="118">
        <v>21761</v>
      </c>
      <c r="G25" s="118">
        <v>22693</v>
      </c>
      <c r="H25" s="118">
        <v>34621</v>
      </c>
      <c r="I25" s="118">
        <v>30871</v>
      </c>
      <c r="J25" s="118">
        <v>18120</v>
      </c>
      <c r="K25" s="154">
        <v>13172</v>
      </c>
      <c r="L25" s="238">
        <v>18933</v>
      </c>
      <c r="M25" s="292">
        <v>18757</v>
      </c>
    </row>
    <row r="26" spans="2:13" ht="24" customHeight="1">
      <c r="B26" s="82"/>
      <c r="C26" s="555" t="s">
        <v>412</v>
      </c>
      <c r="D26" s="112">
        <v>-58914</v>
      </c>
      <c r="E26" s="112">
        <v>-49858</v>
      </c>
      <c r="F26" s="112">
        <v>-40673</v>
      </c>
      <c r="G26" s="112">
        <v>-37868</v>
      </c>
      <c r="H26" s="112">
        <v>-33408</v>
      </c>
      <c r="I26" s="112">
        <v>-29016</v>
      </c>
      <c r="J26" s="112">
        <v>-26379</v>
      </c>
      <c r="K26" s="532">
        <v>-24013</v>
      </c>
      <c r="L26" s="233">
        <v>-23883</v>
      </c>
      <c r="M26" s="286">
        <v>-21588</v>
      </c>
    </row>
    <row r="27" spans="2:13" ht="24" customHeight="1">
      <c r="B27" s="82"/>
      <c r="C27" s="555" t="s">
        <v>413</v>
      </c>
      <c r="D27" s="112" t="s">
        <v>1</v>
      </c>
      <c r="E27" s="112" t="s">
        <v>1</v>
      </c>
      <c r="F27" s="112" t="s">
        <v>1</v>
      </c>
      <c r="G27" s="112" t="s">
        <v>1</v>
      </c>
      <c r="H27" s="112" t="s">
        <v>1</v>
      </c>
      <c r="I27" s="112" t="s">
        <v>1</v>
      </c>
      <c r="J27" s="112" t="s">
        <v>1</v>
      </c>
      <c r="K27" s="112" t="s">
        <v>1</v>
      </c>
      <c r="L27" s="112" t="s">
        <v>1</v>
      </c>
      <c r="M27" s="286">
        <v>-3082</v>
      </c>
    </row>
    <row r="28" spans="2:13" ht="24" customHeight="1">
      <c r="B28" s="83"/>
      <c r="C28" s="560" t="s">
        <v>414</v>
      </c>
      <c r="D28" s="164">
        <v>-12252</v>
      </c>
      <c r="E28" s="164">
        <v>-10827</v>
      </c>
      <c r="F28" s="164">
        <v>-16434</v>
      </c>
      <c r="G28" s="164">
        <v>-18081</v>
      </c>
      <c r="H28" s="164">
        <v>-20102</v>
      </c>
      <c r="I28" s="164">
        <v>-18344</v>
      </c>
      <c r="J28" s="164">
        <v>-10490</v>
      </c>
      <c r="K28" s="561">
        <v>-10801</v>
      </c>
      <c r="L28" s="251">
        <v>-16593</v>
      </c>
      <c r="M28" s="297">
        <v>-15011</v>
      </c>
    </row>
    <row r="29" spans="2:13" s="53" customFormat="1" ht="25.5" customHeight="1">
      <c r="B29" s="563" t="s">
        <v>415</v>
      </c>
      <c r="C29" s="52"/>
      <c r="D29" s="114">
        <v>87160</v>
      </c>
      <c r="E29" s="114">
        <v>-19774</v>
      </c>
      <c r="F29" s="114">
        <v>43155</v>
      </c>
      <c r="G29" s="114">
        <v>7040</v>
      </c>
      <c r="H29" s="114">
        <v>35407</v>
      </c>
      <c r="I29" s="114">
        <v>103729</v>
      </c>
      <c r="J29" s="114">
        <v>107222</v>
      </c>
      <c r="K29" s="536">
        <v>67863</v>
      </c>
      <c r="L29" s="235">
        <v>91600</v>
      </c>
      <c r="M29" s="288">
        <v>51524</v>
      </c>
    </row>
    <row r="30" spans="2:13" ht="36" customHeight="1">
      <c r="B30" s="552" t="s">
        <v>416</v>
      </c>
      <c r="C30" s="51"/>
      <c r="D30" s="118"/>
      <c r="E30" s="118"/>
      <c r="F30" s="118"/>
      <c r="G30" s="118"/>
      <c r="H30" s="118"/>
      <c r="I30" s="118"/>
      <c r="J30" s="118"/>
      <c r="K30" s="154"/>
      <c r="L30" s="238"/>
      <c r="M30" s="292"/>
    </row>
    <row r="31" spans="2:13" s="47" customFormat="1" ht="24" customHeight="1">
      <c r="B31" s="82"/>
      <c r="C31" s="554" t="s">
        <v>417</v>
      </c>
      <c r="D31" s="111">
        <v>-15090</v>
      </c>
      <c r="E31" s="111">
        <v>9832</v>
      </c>
      <c r="F31" s="111">
        <v>2541</v>
      </c>
      <c r="G31" s="111">
        <v>9392</v>
      </c>
      <c r="H31" s="111">
        <v>-268</v>
      </c>
      <c r="I31" s="111">
        <v>3862</v>
      </c>
      <c r="J31" s="111">
        <v>-301</v>
      </c>
      <c r="K31" s="531">
        <v>5591</v>
      </c>
      <c r="L31" s="232">
        <v>-11048</v>
      </c>
      <c r="M31" s="285">
        <v>7790</v>
      </c>
    </row>
    <row r="32" spans="2:13" s="47" customFormat="1" ht="24" customHeight="1">
      <c r="B32" s="82"/>
      <c r="C32" s="555" t="s">
        <v>418</v>
      </c>
      <c r="D32" s="112">
        <v>6687</v>
      </c>
      <c r="E32" s="112">
        <v>18111</v>
      </c>
      <c r="F32" s="112">
        <v>-1151</v>
      </c>
      <c r="G32" s="112">
        <v>84</v>
      </c>
      <c r="H32" s="112">
        <v>-190</v>
      </c>
      <c r="I32" s="112">
        <v>1420</v>
      </c>
      <c r="J32" s="112">
        <v>292</v>
      </c>
      <c r="K32" s="532">
        <v>-344</v>
      </c>
      <c r="L32" s="233">
        <v>623</v>
      </c>
      <c r="M32" s="286">
        <v>37</v>
      </c>
    </row>
    <row r="33" spans="2:13" s="47" customFormat="1" ht="24" customHeight="1">
      <c r="B33" s="82"/>
      <c r="C33" s="555" t="s">
        <v>419</v>
      </c>
      <c r="D33" s="112">
        <v>-10848</v>
      </c>
      <c r="E33" s="112">
        <v>-8358</v>
      </c>
      <c r="F33" s="112">
        <v>-25518</v>
      </c>
      <c r="G33" s="112">
        <v>-28774</v>
      </c>
      <c r="H33" s="112">
        <v>-40354</v>
      </c>
      <c r="I33" s="112">
        <v>-43718</v>
      </c>
      <c r="J33" s="112">
        <v>-21189</v>
      </c>
      <c r="K33" s="532">
        <v>-27252</v>
      </c>
      <c r="L33" s="233">
        <v>-35745</v>
      </c>
      <c r="M33" s="286">
        <v>-26886</v>
      </c>
    </row>
    <row r="34" spans="2:13" s="47" customFormat="1" ht="24" customHeight="1">
      <c r="B34" s="82"/>
      <c r="C34" s="555" t="s">
        <v>420</v>
      </c>
      <c r="D34" s="112">
        <v>3794</v>
      </c>
      <c r="E34" s="112">
        <v>77419</v>
      </c>
      <c r="F34" s="112">
        <v>16462</v>
      </c>
      <c r="G34" s="112">
        <v>38255</v>
      </c>
      <c r="H34" s="112">
        <v>7969</v>
      </c>
      <c r="I34" s="112">
        <v>16452</v>
      </c>
      <c r="J34" s="112">
        <v>5443</v>
      </c>
      <c r="K34" s="532">
        <v>6654</v>
      </c>
      <c r="L34" s="233">
        <v>13419</v>
      </c>
      <c r="M34" s="286">
        <v>15306</v>
      </c>
    </row>
    <row r="35" spans="2:13" s="47" customFormat="1" ht="24" customHeight="1">
      <c r="B35" s="82"/>
      <c r="C35" s="555" t="s">
        <v>421</v>
      </c>
      <c r="D35" s="112" t="s">
        <v>1</v>
      </c>
      <c r="E35" s="112" t="s">
        <v>1</v>
      </c>
      <c r="F35" s="112" t="s">
        <v>1</v>
      </c>
      <c r="G35" s="112" t="s">
        <v>1</v>
      </c>
      <c r="H35" s="112" t="s">
        <v>1</v>
      </c>
      <c r="I35" s="112">
        <v>-21821</v>
      </c>
      <c r="J35" s="112">
        <v>-7264</v>
      </c>
      <c r="K35" s="532">
        <v>-21195</v>
      </c>
      <c r="L35" s="233">
        <v>-8698</v>
      </c>
      <c r="M35" s="286">
        <v>-11802</v>
      </c>
    </row>
    <row r="36" spans="2:13" s="47" customFormat="1" ht="24" customHeight="1">
      <c r="B36" s="82"/>
      <c r="C36" s="555" t="s">
        <v>422</v>
      </c>
      <c r="D36" s="112">
        <v>-11590</v>
      </c>
      <c r="E36" s="112">
        <v>-17936</v>
      </c>
      <c r="F36" s="112">
        <v>-24380</v>
      </c>
      <c r="G36" s="112">
        <v>-35763</v>
      </c>
      <c r="H36" s="112">
        <v>-48013</v>
      </c>
      <c r="I36" s="112">
        <v>-35104</v>
      </c>
      <c r="J36" s="112">
        <v>-19098</v>
      </c>
      <c r="K36" s="532">
        <v>-20647</v>
      </c>
      <c r="L36" s="233">
        <v>-10025</v>
      </c>
      <c r="M36" s="286">
        <v>-3085</v>
      </c>
    </row>
    <row r="37" spans="2:13" s="47" customFormat="1" ht="24" customHeight="1">
      <c r="B37" s="82"/>
      <c r="C37" s="555" t="s">
        <v>423</v>
      </c>
      <c r="D37" s="112">
        <v>79691</v>
      </c>
      <c r="E37" s="112">
        <v>80361</v>
      </c>
      <c r="F37" s="112">
        <v>59272</v>
      </c>
      <c r="G37" s="112">
        <v>46480</v>
      </c>
      <c r="H37" s="112">
        <v>40234</v>
      </c>
      <c r="I37" s="112">
        <v>51925</v>
      </c>
      <c r="J37" s="112">
        <v>66099</v>
      </c>
      <c r="K37" s="532">
        <v>14228</v>
      </c>
      <c r="L37" s="233">
        <v>19402</v>
      </c>
      <c r="M37" s="286">
        <v>18484</v>
      </c>
    </row>
    <row r="38" spans="2:13" s="47" customFormat="1" ht="24" customHeight="1">
      <c r="B38" s="82"/>
      <c r="C38" s="555" t="s">
        <v>424</v>
      </c>
      <c r="D38" s="112">
        <v>30625</v>
      </c>
      <c r="E38" s="112">
        <v>58176</v>
      </c>
      <c r="F38" s="112">
        <v>27022</v>
      </c>
      <c r="G38" s="112">
        <v>36315</v>
      </c>
      <c r="H38" s="112">
        <v>13891</v>
      </c>
      <c r="I38" s="112">
        <v>13355</v>
      </c>
      <c r="J38" s="112">
        <v>4857</v>
      </c>
      <c r="K38" s="532">
        <v>3049</v>
      </c>
      <c r="L38" s="233">
        <v>3745</v>
      </c>
      <c r="M38" s="286">
        <v>3453</v>
      </c>
    </row>
    <row r="39" spans="2:13" s="47" customFormat="1" ht="24" customHeight="1">
      <c r="B39" s="82"/>
      <c r="C39" s="555" t="s">
        <v>425</v>
      </c>
      <c r="D39" s="112">
        <v>-35559</v>
      </c>
      <c r="E39" s="112">
        <v>-8180</v>
      </c>
      <c r="F39" s="112">
        <v>-9717</v>
      </c>
      <c r="G39" s="112">
        <v>-22914</v>
      </c>
      <c r="H39" s="112">
        <v>-7136</v>
      </c>
      <c r="I39" s="112">
        <v>-2360</v>
      </c>
      <c r="J39" s="112">
        <v>-2263</v>
      </c>
      <c r="K39" s="532">
        <v>-4481</v>
      </c>
      <c r="L39" s="233">
        <v>-13548</v>
      </c>
      <c r="M39" s="286">
        <v>-11697</v>
      </c>
    </row>
    <row r="40" spans="2:13" s="47" customFormat="1" ht="24" customHeight="1">
      <c r="B40" s="82"/>
      <c r="C40" s="555" t="s">
        <v>426</v>
      </c>
      <c r="D40" s="112">
        <v>24410</v>
      </c>
      <c r="E40" s="112">
        <v>26810</v>
      </c>
      <c r="F40" s="112">
        <v>37546</v>
      </c>
      <c r="G40" s="112">
        <v>8576</v>
      </c>
      <c r="H40" s="112">
        <v>2361</v>
      </c>
      <c r="I40" s="112">
        <v>3085</v>
      </c>
      <c r="J40" s="112">
        <v>1785</v>
      </c>
      <c r="K40" s="532">
        <v>11173</v>
      </c>
      <c r="L40" s="233">
        <v>1489</v>
      </c>
      <c r="M40" s="286">
        <v>2412</v>
      </c>
    </row>
    <row r="41" spans="2:13" s="47" customFormat="1" ht="24" customHeight="1">
      <c r="B41" s="82"/>
      <c r="C41" s="564" t="s">
        <v>427</v>
      </c>
      <c r="D41" s="112">
        <v>-2756</v>
      </c>
      <c r="E41" s="112">
        <v>-2013</v>
      </c>
      <c r="F41" s="112">
        <v>-296</v>
      </c>
      <c r="G41" s="112">
        <v>-4408</v>
      </c>
      <c r="H41" s="112">
        <v>-8156</v>
      </c>
      <c r="I41" s="112">
        <v>-5692</v>
      </c>
      <c r="J41" s="165">
        <v>23</v>
      </c>
      <c r="K41" s="565">
        <v>2551</v>
      </c>
      <c r="L41" s="252">
        <v>-2340</v>
      </c>
      <c r="M41" s="298">
        <v>-5624</v>
      </c>
    </row>
    <row r="42" spans="2:13" s="47" customFormat="1" ht="24" customHeight="1">
      <c r="B42" s="82"/>
      <c r="C42" s="564" t="s">
        <v>428</v>
      </c>
      <c r="D42" s="112">
        <v>-2736</v>
      </c>
      <c r="E42" s="112">
        <v>-1223</v>
      </c>
      <c r="F42" s="112">
        <v>937</v>
      </c>
      <c r="G42" s="112">
        <v>3</v>
      </c>
      <c r="H42" s="112">
        <v>-109</v>
      </c>
      <c r="I42" s="112">
        <v>65</v>
      </c>
      <c r="J42" s="165">
        <v>-49</v>
      </c>
      <c r="K42" s="565">
        <v>-460</v>
      </c>
      <c r="L42" s="252">
        <v>-707</v>
      </c>
      <c r="M42" s="298">
        <v>1530</v>
      </c>
    </row>
    <row r="43" spans="2:13" ht="24" customHeight="1">
      <c r="B43" s="83"/>
      <c r="C43" s="559" t="s">
        <v>8</v>
      </c>
      <c r="D43" s="113">
        <v>6400</v>
      </c>
      <c r="E43" s="113">
        <v>8109</v>
      </c>
      <c r="F43" s="113">
        <v>16436</v>
      </c>
      <c r="G43" s="113">
        <v>-4541</v>
      </c>
      <c r="H43" s="113">
        <v>-28951</v>
      </c>
      <c r="I43" s="113">
        <v>1331</v>
      </c>
      <c r="J43" s="113">
        <v>103</v>
      </c>
      <c r="K43" s="534">
        <v>11229</v>
      </c>
      <c r="L43" s="234">
        <v>1144</v>
      </c>
      <c r="M43" s="287">
        <v>-3500</v>
      </c>
    </row>
    <row r="44" spans="2:13" s="53" customFormat="1" ht="25.5" customHeight="1">
      <c r="B44" s="566" t="s">
        <v>429</v>
      </c>
      <c r="C44" s="52"/>
      <c r="D44" s="114">
        <v>73030</v>
      </c>
      <c r="E44" s="114">
        <v>241109</v>
      </c>
      <c r="F44" s="114">
        <v>99155</v>
      </c>
      <c r="G44" s="114">
        <v>42706</v>
      </c>
      <c r="H44" s="114">
        <v>-68723</v>
      </c>
      <c r="I44" s="114">
        <v>-17198</v>
      </c>
      <c r="J44" s="114">
        <v>28439</v>
      </c>
      <c r="K44" s="536">
        <v>-19903</v>
      </c>
      <c r="L44" s="235">
        <v>-42287</v>
      </c>
      <c r="M44" s="288">
        <v>-13580</v>
      </c>
    </row>
    <row r="45" spans="2:13" ht="11.25" customHeight="1">
      <c r="B45" s="82"/>
      <c r="C45" s="54"/>
      <c r="D45" s="118"/>
      <c r="E45" s="118"/>
      <c r="F45" s="118"/>
      <c r="G45" s="118"/>
      <c r="H45" s="118"/>
      <c r="I45" s="118"/>
      <c r="J45" s="118"/>
      <c r="K45" s="154"/>
      <c r="L45" s="238"/>
      <c r="M45" s="292"/>
    </row>
    <row r="46" spans="2:13" s="56" customFormat="1" ht="25.5" customHeight="1">
      <c r="B46" s="84" t="s">
        <v>38</v>
      </c>
      <c r="C46" s="55"/>
      <c r="D46" s="121">
        <v>160190</v>
      </c>
      <c r="E46" s="121">
        <v>221335</v>
      </c>
      <c r="F46" s="121">
        <v>142310</v>
      </c>
      <c r="G46" s="121">
        <v>49746</v>
      </c>
      <c r="H46" s="121">
        <v>-33316</v>
      </c>
      <c r="I46" s="121">
        <v>86531</v>
      </c>
      <c r="J46" s="121">
        <v>135661</v>
      </c>
      <c r="K46" s="567">
        <v>47960</v>
      </c>
      <c r="L46" s="253">
        <v>49313</v>
      </c>
      <c r="M46" s="299">
        <v>37944</v>
      </c>
    </row>
    <row r="47" spans="2:13" ht="9" customHeight="1">
      <c r="B47" s="82"/>
      <c r="C47" s="54"/>
      <c r="D47" s="118"/>
      <c r="E47" s="118"/>
      <c r="F47" s="118"/>
      <c r="G47" s="118"/>
      <c r="H47" s="118"/>
      <c r="I47" s="118"/>
      <c r="J47" s="118"/>
      <c r="K47" s="154"/>
      <c r="L47" s="238"/>
      <c r="M47" s="292"/>
    </row>
    <row r="48" spans="2:13" ht="27" customHeight="1">
      <c r="B48" s="552" t="s">
        <v>430</v>
      </c>
      <c r="C48" s="16"/>
      <c r="D48" s="118"/>
      <c r="E48" s="118"/>
      <c r="F48" s="118"/>
      <c r="G48" s="118"/>
      <c r="H48" s="118"/>
      <c r="I48" s="118"/>
      <c r="J48" s="118"/>
      <c r="K48" s="154"/>
      <c r="L48" s="238"/>
      <c r="M48" s="292"/>
    </row>
    <row r="49" spans="2:13" s="47" customFormat="1" ht="24" customHeight="1">
      <c r="B49" s="82"/>
      <c r="C49" s="554" t="s">
        <v>431</v>
      </c>
      <c r="D49" s="111">
        <v>-189312</v>
      </c>
      <c r="E49" s="111">
        <v>85255</v>
      </c>
      <c r="F49" s="111">
        <v>-233618</v>
      </c>
      <c r="G49" s="111">
        <v>-201386</v>
      </c>
      <c r="H49" s="111">
        <v>-54258</v>
      </c>
      <c r="I49" s="111">
        <v>-57272</v>
      </c>
      <c r="J49" s="111">
        <v>-41620</v>
      </c>
      <c r="K49" s="531">
        <v>-49686</v>
      </c>
      <c r="L49" s="232">
        <v>3433</v>
      </c>
      <c r="M49" s="285">
        <v>-9419</v>
      </c>
    </row>
    <row r="50" spans="2:13" s="47" customFormat="1" ht="24" customHeight="1">
      <c r="B50" s="82"/>
      <c r="C50" s="555" t="s">
        <v>432</v>
      </c>
      <c r="D50" s="112">
        <v>119600</v>
      </c>
      <c r="E50" s="112">
        <v>-2000</v>
      </c>
      <c r="F50" s="112">
        <v>-110000</v>
      </c>
      <c r="G50" s="112">
        <v>-19200</v>
      </c>
      <c r="H50" s="112">
        <v>15000</v>
      </c>
      <c r="I50" s="112">
        <v>10000</v>
      </c>
      <c r="J50" s="112">
        <v>-25000</v>
      </c>
      <c r="K50" s="532">
        <v>-8000</v>
      </c>
      <c r="L50" s="233" t="s">
        <v>1</v>
      </c>
      <c r="M50" s="286" t="s">
        <v>1</v>
      </c>
    </row>
    <row r="51" spans="2:13" s="47" customFormat="1" ht="24" customHeight="1">
      <c r="B51" s="82"/>
      <c r="C51" s="555" t="s">
        <v>433</v>
      </c>
      <c r="D51" s="112">
        <v>176441</v>
      </c>
      <c r="E51" s="112">
        <v>203706</v>
      </c>
      <c r="F51" s="112">
        <v>487025</v>
      </c>
      <c r="G51" s="112">
        <v>274898</v>
      </c>
      <c r="H51" s="112">
        <v>211648</v>
      </c>
      <c r="I51" s="112">
        <v>308571</v>
      </c>
      <c r="J51" s="112">
        <v>244907</v>
      </c>
      <c r="K51" s="532">
        <v>167047</v>
      </c>
      <c r="L51" s="233">
        <v>128061</v>
      </c>
      <c r="M51" s="286">
        <v>236109</v>
      </c>
    </row>
    <row r="52" spans="2:13" s="47" customFormat="1" ht="24" customHeight="1">
      <c r="B52" s="82"/>
      <c r="C52" s="555" t="s">
        <v>434</v>
      </c>
      <c r="D52" s="112">
        <v>-409663</v>
      </c>
      <c r="E52" s="112">
        <v>-487734</v>
      </c>
      <c r="F52" s="112">
        <v>-262600</v>
      </c>
      <c r="G52" s="112">
        <v>-266922</v>
      </c>
      <c r="H52" s="112">
        <v>-154977</v>
      </c>
      <c r="I52" s="112">
        <v>-234144</v>
      </c>
      <c r="J52" s="112">
        <v>-240962</v>
      </c>
      <c r="K52" s="532">
        <v>-155603</v>
      </c>
      <c r="L52" s="233">
        <v>-133646</v>
      </c>
      <c r="M52" s="286">
        <v>-247581</v>
      </c>
    </row>
    <row r="53" spans="2:13" s="47" customFormat="1" ht="24" customHeight="1">
      <c r="B53" s="82"/>
      <c r="C53" s="555" t="s">
        <v>435</v>
      </c>
      <c r="D53" s="112">
        <v>47225</v>
      </c>
      <c r="E53" s="112">
        <v>9998</v>
      </c>
      <c r="F53" s="112">
        <v>154872</v>
      </c>
      <c r="G53" s="112">
        <v>374626</v>
      </c>
      <c r="H53" s="112">
        <v>45905</v>
      </c>
      <c r="I53" s="112">
        <v>55686</v>
      </c>
      <c r="J53" s="112" t="s">
        <v>1</v>
      </c>
      <c r="K53" s="532">
        <v>19900</v>
      </c>
      <c r="L53" s="233">
        <v>39800</v>
      </c>
      <c r="M53" s="286">
        <v>9953</v>
      </c>
    </row>
    <row r="54" spans="2:13" s="47" customFormat="1" ht="24" customHeight="1">
      <c r="B54" s="82"/>
      <c r="C54" s="555" t="s">
        <v>436</v>
      </c>
      <c r="D54" s="112">
        <v>-85794</v>
      </c>
      <c r="E54" s="112">
        <v>-40088</v>
      </c>
      <c r="F54" s="112">
        <v>-46030</v>
      </c>
      <c r="G54" s="112">
        <v>-12668</v>
      </c>
      <c r="H54" s="112">
        <v>-999</v>
      </c>
      <c r="I54" s="112">
        <v>-75212</v>
      </c>
      <c r="J54" s="112">
        <v>-33489</v>
      </c>
      <c r="K54" s="532">
        <v>-41047</v>
      </c>
      <c r="L54" s="233">
        <v>-67719</v>
      </c>
      <c r="M54" s="286">
        <v>-35000</v>
      </c>
    </row>
    <row r="55" spans="2:13" s="47" customFormat="1" ht="24" customHeight="1">
      <c r="B55" s="82"/>
      <c r="C55" s="555" t="s">
        <v>437</v>
      </c>
      <c r="D55" s="112">
        <v>272223</v>
      </c>
      <c r="E55" s="112">
        <v>19389</v>
      </c>
      <c r="F55" s="112" t="s">
        <v>1</v>
      </c>
      <c r="G55" s="112" t="s">
        <v>1</v>
      </c>
      <c r="H55" s="112" t="s">
        <v>1</v>
      </c>
      <c r="I55" s="112" t="s">
        <v>1</v>
      </c>
      <c r="J55" s="112" t="s">
        <v>1</v>
      </c>
      <c r="K55" s="532" t="s">
        <v>1</v>
      </c>
      <c r="L55" s="233" t="s">
        <v>1</v>
      </c>
      <c r="M55" s="286" t="s">
        <v>1</v>
      </c>
    </row>
    <row r="56" spans="2:13" s="47" customFormat="1" ht="24" customHeight="1">
      <c r="B56" s="82"/>
      <c r="C56" s="556" t="s">
        <v>438</v>
      </c>
      <c r="D56" s="112" t="s">
        <v>1</v>
      </c>
      <c r="E56" s="112" t="s">
        <v>1</v>
      </c>
      <c r="F56" s="112">
        <v>-44000</v>
      </c>
      <c r="G56" s="112">
        <v>-240920</v>
      </c>
      <c r="H56" s="112">
        <v>-102000</v>
      </c>
      <c r="I56" s="112" t="s">
        <v>1</v>
      </c>
      <c r="J56" s="112" t="s">
        <v>1</v>
      </c>
      <c r="K56" s="532" t="s">
        <v>1</v>
      </c>
      <c r="L56" s="233" t="s">
        <v>1</v>
      </c>
      <c r="M56" s="286" t="s">
        <v>1</v>
      </c>
    </row>
    <row r="57" spans="2:13" s="47" customFormat="1" ht="24" customHeight="1">
      <c r="B57" s="82"/>
      <c r="C57" s="556" t="s">
        <v>439</v>
      </c>
      <c r="D57" s="112">
        <v>510</v>
      </c>
      <c r="E57" s="112">
        <v>155</v>
      </c>
      <c r="F57" s="112">
        <v>56</v>
      </c>
      <c r="G57" s="112">
        <v>474</v>
      </c>
      <c r="H57" s="112">
        <v>922</v>
      </c>
      <c r="I57" s="112">
        <v>522</v>
      </c>
      <c r="J57" s="112">
        <v>13</v>
      </c>
      <c r="K57" s="532">
        <v>463</v>
      </c>
      <c r="L57" s="233">
        <v>66</v>
      </c>
      <c r="M57" s="286">
        <v>68</v>
      </c>
    </row>
    <row r="58" spans="2:13" s="47" customFormat="1" ht="24" customHeight="1">
      <c r="B58" s="82"/>
      <c r="C58" s="556" t="s">
        <v>440</v>
      </c>
      <c r="D58" s="112">
        <v>-46</v>
      </c>
      <c r="E58" s="112">
        <v>-32</v>
      </c>
      <c r="F58" s="112">
        <v>-26</v>
      </c>
      <c r="G58" s="112">
        <v>-11</v>
      </c>
      <c r="H58" s="112">
        <v>-18</v>
      </c>
      <c r="I58" s="112">
        <v>-20</v>
      </c>
      <c r="J58" s="112">
        <v>-1</v>
      </c>
      <c r="K58" s="532">
        <v>-1</v>
      </c>
      <c r="L58" s="233">
        <v>-9</v>
      </c>
      <c r="M58" s="286">
        <v>-0.1</v>
      </c>
    </row>
    <row r="59" spans="2:13" s="47" customFormat="1" ht="24" customHeight="1">
      <c r="B59" s="82"/>
      <c r="C59" s="555" t="s">
        <v>441</v>
      </c>
      <c r="D59" s="112" t="s">
        <v>1</v>
      </c>
      <c r="E59" s="112" t="s">
        <v>1</v>
      </c>
      <c r="F59" s="112" t="s">
        <v>1</v>
      </c>
      <c r="G59" s="112" t="s">
        <v>1</v>
      </c>
      <c r="H59" s="112">
        <v>-12322</v>
      </c>
      <c r="I59" s="112">
        <v>-11125</v>
      </c>
      <c r="J59" s="112">
        <v>-4339</v>
      </c>
      <c r="K59" s="532">
        <v>-1876</v>
      </c>
      <c r="L59" s="233">
        <v>-3753</v>
      </c>
      <c r="M59" s="286">
        <v>-3753</v>
      </c>
    </row>
    <row r="60" spans="2:13" s="47" customFormat="1" ht="24" customHeight="1">
      <c r="B60" s="82"/>
      <c r="C60" s="564" t="s">
        <v>442</v>
      </c>
      <c r="D60" s="112">
        <v>-359</v>
      </c>
      <c r="E60" s="112">
        <v>-913</v>
      </c>
      <c r="F60" s="112">
        <v>-805</v>
      </c>
      <c r="G60" s="165">
        <v>-1621</v>
      </c>
      <c r="H60" s="165">
        <v>-1817</v>
      </c>
      <c r="I60" s="165">
        <v>-2513</v>
      </c>
      <c r="J60" s="165">
        <v>-1374</v>
      </c>
      <c r="K60" s="565">
        <v>-1924</v>
      </c>
      <c r="L60" s="252">
        <v>-1416</v>
      </c>
      <c r="M60" s="298">
        <v>-1382</v>
      </c>
    </row>
    <row r="61" spans="2:13" ht="24" customHeight="1">
      <c r="B61" s="83"/>
      <c r="C61" s="559" t="s">
        <v>443</v>
      </c>
      <c r="D61" s="112">
        <v>572</v>
      </c>
      <c r="E61" s="112" t="s">
        <v>1</v>
      </c>
      <c r="F61" s="113">
        <v>-678</v>
      </c>
      <c r="G61" s="113">
        <v>-2744</v>
      </c>
      <c r="H61" s="113">
        <v>-806</v>
      </c>
      <c r="I61" s="113">
        <v>-450</v>
      </c>
      <c r="J61" s="113">
        <v>-730</v>
      </c>
      <c r="K61" s="534">
        <v>-1325</v>
      </c>
      <c r="L61" s="234">
        <v>-1193</v>
      </c>
      <c r="M61" s="287">
        <v>-1732</v>
      </c>
    </row>
    <row r="62" spans="2:13" s="53" customFormat="1" ht="26.25" customHeight="1">
      <c r="B62" s="566" t="s">
        <v>444</v>
      </c>
      <c r="C62" s="52"/>
      <c r="D62" s="114">
        <v>-68602</v>
      </c>
      <c r="E62" s="114">
        <v>-212264</v>
      </c>
      <c r="F62" s="114">
        <v>-55805</v>
      </c>
      <c r="G62" s="114">
        <v>-95476</v>
      </c>
      <c r="H62" s="114">
        <v>-53723</v>
      </c>
      <c r="I62" s="114">
        <v>-5958</v>
      </c>
      <c r="J62" s="114">
        <v>-102597</v>
      </c>
      <c r="K62" s="536">
        <v>-72054</v>
      </c>
      <c r="L62" s="235">
        <v>-36376</v>
      </c>
      <c r="M62" s="288">
        <v>-52737</v>
      </c>
    </row>
    <row r="63" spans="2:13" ht="26.25" customHeight="1">
      <c r="B63" s="568" t="s">
        <v>445</v>
      </c>
      <c r="C63" s="93"/>
      <c r="D63" s="118">
        <v>-5630</v>
      </c>
      <c r="E63" s="118">
        <v>-882</v>
      </c>
      <c r="F63" s="118">
        <v>11921</v>
      </c>
      <c r="G63" s="118">
        <v>3419</v>
      </c>
      <c r="H63" s="118">
        <v>-4289</v>
      </c>
      <c r="I63" s="118">
        <v>-40332</v>
      </c>
      <c r="J63" s="118">
        <v>6825</v>
      </c>
      <c r="K63" s="154">
        <v>-14470</v>
      </c>
      <c r="L63" s="238">
        <v>-923</v>
      </c>
      <c r="M63" s="292">
        <v>11890</v>
      </c>
    </row>
    <row r="64" spans="2:13" ht="26.25" customHeight="1">
      <c r="B64" s="568" t="s">
        <v>446</v>
      </c>
      <c r="C64" s="93"/>
      <c r="D64" s="122">
        <v>85958</v>
      </c>
      <c r="E64" s="122">
        <v>8188</v>
      </c>
      <c r="F64" s="122">
        <v>98426</v>
      </c>
      <c r="G64" s="122">
        <v>-42310</v>
      </c>
      <c r="H64" s="122">
        <v>-91328</v>
      </c>
      <c r="I64" s="122">
        <v>40241</v>
      </c>
      <c r="J64" s="122">
        <v>39890</v>
      </c>
      <c r="K64" s="569">
        <v>-38564</v>
      </c>
      <c r="L64" s="254">
        <v>12012</v>
      </c>
      <c r="M64" s="300">
        <v>-2902</v>
      </c>
    </row>
    <row r="65" spans="2:13" ht="26.25" customHeight="1">
      <c r="B65" s="568" t="s">
        <v>447</v>
      </c>
      <c r="C65" s="93"/>
      <c r="D65" s="122">
        <v>310441</v>
      </c>
      <c r="E65" s="122">
        <v>401240</v>
      </c>
      <c r="F65" s="122">
        <v>409266</v>
      </c>
      <c r="G65" s="122">
        <v>506254</v>
      </c>
      <c r="H65" s="122">
        <v>464273</v>
      </c>
      <c r="I65" s="122">
        <v>373883</v>
      </c>
      <c r="J65" s="122">
        <v>414419</v>
      </c>
      <c r="K65" s="569">
        <v>454262</v>
      </c>
      <c r="L65" s="254">
        <v>415261</v>
      </c>
      <c r="M65" s="300">
        <v>427274</v>
      </c>
    </row>
    <row r="66" spans="2:13" ht="26.25" customHeight="1" thickBot="1">
      <c r="B66" s="570" t="s">
        <v>448</v>
      </c>
      <c r="C66" s="94"/>
      <c r="D66" s="571">
        <v>4840</v>
      </c>
      <c r="E66" s="571">
        <v>-162</v>
      </c>
      <c r="F66" s="571">
        <v>-1438</v>
      </c>
      <c r="G66" s="571">
        <v>329</v>
      </c>
      <c r="H66" s="571">
        <v>939</v>
      </c>
      <c r="I66" s="571">
        <v>294</v>
      </c>
      <c r="J66" s="571">
        <v>-48</v>
      </c>
      <c r="K66" s="572">
        <v>-436</v>
      </c>
      <c r="L66" s="255" t="s">
        <v>1</v>
      </c>
      <c r="M66" s="301" t="s">
        <v>1</v>
      </c>
    </row>
    <row r="67" spans="2:13" ht="26.25" customHeight="1" thickTop="1">
      <c r="B67" s="573" t="s">
        <v>449</v>
      </c>
      <c r="C67" s="92"/>
      <c r="D67" s="123">
        <v>401240</v>
      </c>
      <c r="E67" s="123">
        <v>409266</v>
      </c>
      <c r="F67" s="123">
        <v>506254</v>
      </c>
      <c r="G67" s="123">
        <v>464273</v>
      </c>
      <c r="H67" s="123">
        <v>373883</v>
      </c>
      <c r="I67" s="123">
        <v>414419</v>
      </c>
      <c r="J67" s="123">
        <v>454262</v>
      </c>
      <c r="K67" s="574">
        <v>415261</v>
      </c>
      <c r="L67" s="256">
        <v>427274</v>
      </c>
      <c r="M67" s="302">
        <v>424371</v>
      </c>
    </row>
    <row r="68" spans="2:13" ht="24.75" customHeight="1">
      <c r="B68" s="649" t="s">
        <v>617</v>
      </c>
    </row>
    <row r="69" spans="2:13" ht="24.75" customHeight="1"/>
    <row r="70" spans="2:13" ht="8.25" customHeight="1"/>
    <row r="71" spans="2:13" ht="10.5" customHeight="1"/>
    <row r="72" spans="2:13" ht="10.5" customHeight="1"/>
    <row r="73" spans="2:13" ht="10.5" customHeight="1"/>
  </sheetData>
  <mergeCells count="11">
    <mergeCell ref="M3:M4"/>
    <mergeCell ref="H3:H4"/>
    <mergeCell ref="I3:I4"/>
    <mergeCell ref="J3:J4"/>
    <mergeCell ref="K3:K4"/>
    <mergeCell ref="L3:L4"/>
    <mergeCell ref="B3:C4"/>
    <mergeCell ref="D3:D4"/>
    <mergeCell ref="E3:E4"/>
    <mergeCell ref="F3:F4"/>
    <mergeCell ref="G3:G4"/>
  </mergeCells>
  <phoneticPr fontId="2"/>
  <printOptions horizontalCentered="1"/>
  <pageMargins left="0.39370078740157483" right="0.43307086614173229" top="0.78740157480314965" bottom="0.39370078740157483" header="0.27559055118110237" footer="0.35433070866141736"/>
  <pageSetup paperSize="8" scale="4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6"/>
  <sheetViews>
    <sheetView showGridLines="0" view="pageBreakPreview" topLeftCell="A7" zoomScale="70" zoomScaleNormal="70" zoomScaleSheetLayoutView="70" workbookViewId="0">
      <pane xSplit="3" topLeftCell="M1" activePane="topRight" state="frozen"/>
      <selection activeCell="A5" sqref="A5"/>
      <selection pane="topRight" activeCell="N24" sqref="N24"/>
    </sheetView>
  </sheetViews>
  <sheetFormatPr defaultColWidth="9" defaultRowHeight="17.5"/>
  <cols>
    <col min="1" max="1" width="3.54296875" style="46" customWidth="1"/>
    <col min="2" max="2" width="2.54296875" style="47" customWidth="1"/>
    <col min="3" max="3" width="60.54296875" style="46" customWidth="1"/>
    <col min="4" max="16" width="16.54296875" style="46" customWidth="1"/>
    <col min="17" max="17" width="2.81640625" style="46" customWidth="1"/>
    <col min="18" max="18" width="9" style="1007"/>
    <col min="19" max="19" width="13.81640625" style="1007" customWidth="1"/>
    <col min="20" max="22" width="9" style="1007"/>
    <col min="23" max="23" width="13.81640625" style="1007" customWidth="1"/>
    <col min="24" max="24" width="9" style="1007"/>
    <col min="25" max="16384" width="9" style="46"/>
  </cols>
  <sheetData>
    <row r="1" spans="1:24" ht="22.5" customHeight="1">
      <c r="A1" s="57" t="s">
        <v>453</v>
      </c>
      <c r="B1" s="57"/>
      <c r="D1" s="48"/>
      <c r="F1" s="48"/>
      <c r="G1" s="48"/>
      <c r="H1" s="48"/>
      <c r="I1" s="48"/>
      <c r="J1" s="48"/>
      <c r="K1" s="48"/>
      <c r="N1" s="629"/>
      <c r="O1" s="629"/>
      <c r="P1" s="629" t="s">
        <v>563</v>
      </c>
      <c r="Q1" s="629"/>
    </row>
    <row r="2" spans="1:24" ht="7.5" customHeight="1">
      <c r="B2" s="49"/>
      <c r="I2" s="598"/>
      <c r="J2" s="47"/>
    </row>
    <row r="3" spans="1:24" s="50" customFormat="1" ht="15.75" customHeight="1">
      <c r="B3" s="1362"/>
      <c r="C3" s="1378"/>
      <c r="D3" s="1374" t="s">
        <v>461</v>
      </c>
      <c r="E3" s="1377" t="s">
        <v>70</v>
      </c>
      <c r="F3" s="1376" t="s">
        <v>174</v>
      </c>
      <c r="G3" s="1376" t="s">
        <v>485</v>
      </c>
      <c r="H3" s="1376" t="s">
        <v>504</v>
      </c>
      <c r="I3" s="1379" t="s">
        <v>521</v>
      </c>
      <c r="J3" s="1379" t="s">
        <v>531</v>
      </c>
      <c r="K3" s="1377" t="s">
        <v>535</v>
      </c>
      <c r="L3" s="1377" t="s">
        <v>587</v>
      </c>
      <c r="M3" s="1377" t="s">
        <v>594</v>
      </c>
      <c r="N3" s="1376" t="s">
        <v>645</v>
      </c>
      <c r="O3" s="1376" t="s">
        <v>714</v>
      </c>
      <c r="P3" s="1370" t="s">
        <v>721</v>
      </c>
      <c r="Q3" s="1027"/>
      <c r="R3" s="1106"/>
      <c r="S3" s="1106"/>
      <c r="T3" s="1106"/>
      <c r="U3" s="1106"/>
      <c r="V3" s="1106"/>
      <c r="W3" s="1106"/>
      <c r="X3" s="1106"/>
    </row>
    <row r="4" spans="1:24" s="50" customFormat="1" ht="21.75" customHeight="1">
      <c r="B4" s="1364"/>
      <c r="C4" s="1365"/>
      <c r="D4" s="1375"/>
      <c r="E4" s="1369"/>
      <c r="F4" s="1375"/>
      <c r="G4" s="1375"/>
      <c r="H4" s="1375"/>
      <c r="I4" s="1381"/>
      <c r="J4" s="1380"/>
      <c r="K4" s="1369"/>
      <c r="L4" s="1369"/>
      <c r="M4" s="1369"/>
      <c r="N4" s="1375"/>
      <c r="O4" s="1375"/>
      <c r="P4" s="1371"/>
      <c r="Q4" s="1028"/>
      <c r="R4" s="1106"/>
      <c r="S4" s="1106"/>
      <c r="T4" s="1106"/>
      <c r="U4" s="1106"/>
      <c r="V4" s="1106"/>
      <c r="W4" s="1106"/>
      <c r="X4" s="1106"/>
    </row>
    <row r="5" spans="1:24" ht="25.5" customHeight="1">
      <c r="B5" s="304" t="s">
        <v>175</v>
      </c>
      <c r="C5" s="51"/>
      <c r="D5" s="250"/>
      <c r="E5" s="98"/>
      <c r="F5" s="250"/>
      <c r="G5" s="250"/>
      <c r="H5" s="250"/>
      <c r="I5" s="98"/>
      <c r="J5" s="250"/>
      <c r="K5" s="98"/>
      <c r="L5" s="637"/>
      <c r="M5" s="652"/>
      <c r="N5" s="652"/>
      <c r="O5" s="652"/>
      <c r="P5" s="643"/>
      <c r="Q5" s="553"/>
      <c r="R5" s="1008"/>
    </row>
    <row r="6" spans="1:24" s="47" customFormat="1" ht="24" customHeight="1">
      <c r="B6" s="82"/>
      <c r="C6" s="305" t="s">
        <v>176</v>
      </c>
      <c r="D6" s="232">
        <v>1722</v>
      </c>
      <c r="E6" s="111">
        <v>16993</v>
      </c>
      <c r="F6" s="232">
        <v>32083</v>
      </c>
      <c r="G6" s="232">
        <v>37650</v>
      </c>
      <c r="H6" s="232">
        <v>36486</v>
      </c>
      <c r="I6" s="111">
        <v>44075</v>
      </c>
      <c r="J6" s="232">
        <v>61694</v>
      </c>
      <c r="K6" s="111">
        <v>75219</v>
      </c>
      <c r="L6" s="111">
        <v>64573</v>
      </c>
      <c r="M6" s="232">
        <v>29417</v>
      </c>
      <c r="N6" s="232">
        <v>85471</v>
      </c>
      <c r="O6" s="232">
        <v>115824</v>
      </c>
      <c r="P6" s="285">
        <v>49440</v>
      </c>
      <c r="Q6" s="154"/>
      <c r="R6" s="1111"/>
      <c r="S6" s="1007"/>
      <c r="T6" s="1007"/>
      <c r="U6" s="1007"/>
      <c r="V6" s="1007"/>
      <c r="W6" s="1007"/>
      <c r="X6" s="1007"/>
    </row>
    <row r="7" spans="1:24" s="47" customFormat="1" ht="24" customHeight="1">
      <c r="B7" s="82"/>
      <c r="C7" s="306" t="s">
        <v>177</v>
      </c>
      <c r="D7" s="233">
        <v>29529</v>
      </c>
      <c r="E7" s="112">
        <v>31047</v>
      </c>
      <c r="F7" s="233">
        <v>36100</v>
      </c>
      <c r="G7" s="233">
        <v>31683</v>
      </c>
      <c r="H7" s="233">
        <v>30059</v>
      </c>
      <c r="I7" s="112">
        <v>23442</v>
      </c>
      <c r="J7" s="233">
        <v>23067</v>
      </c>
      <c r="K7" s="112">
        <v>21297</v>
      </c>
      <c r="L7" s="112">
        <v>33106</v>
      </c>
      <c r="M7" s="233">
        <v>31850</v>
      </c>
      <c r="N7" s="233">
        <v>34279</v>
      </c>
      <c r="O7" s="233">
        <v>39907</v>
      </c>
      <c r="P7" s="286">
        <v>19557</v>
      </c>
      <c r="Q7" s="154"/>
      <c r="R7" s="1111"/>
      <c r="S7" s="1007"/>
      <c r="T7" s="1007"/>
      <c r="U7" s="1007"/>
      <c r="V7" s="1007"/>
      <c r="W7" s="1007"/>
      <c r="X7" s="1007"/>
    </row>
    <row r="8" spans="1:24" s="47" customFormat="1" ht="24" customHeight="1">
      <c r="B8" s="82"/>
      <c r="C8" s="307" t="s">
        <v>178</v>
      </c>
      <c r="D8" s="233">
        <v>3190</v>
      </c>
      <c r="E8" s="112">
        <v>11549</v>
      </c>
      <c r="F8" s="233">
        <v>19461</v>
      </c>
      <c r="G8" s="233">
        <v>17446</v>
      </c>
      <c r="H8" s="233">
        <v>24051</v>
      </c>
      <c r="I8" s="112">
        <v>4618</v>
      </c>
      <c r="J8" s="233">
        <v>4402</v>
      </c>
      <c r="K8" s="112">
        <v>509</v>
      </c>
      <c r="L8" s="112">
        <v>2833</v>
      </c>
      <c r="M8" s="233">
        <v>5470</v>
      </c>
      <c r="N8" s="1070">
        <v>2637</v>
      </c>
      <c r="O8" s="1070">
        <v>14338</v>
      </c>
      <c r="P8" s="1224">
        <v>366</v>
      </c>
      <c r="Q8" s="1029"/>
      <c r="R8" s="1112"/>
      <c r="S8" s="1007"/>
      <c r="T8" s="1007"/>
      <c r="U8" s="1007"/>
      <c r="V8" s="1007"/>
      <c r="W8" s="1007"/>
      <c r="X8" s="1007"/>
    </row>
    <row r="9" spans="1:24" s="47" customFormat="1" ht="24" customHeight="1">
      <c r="B9" s="82"/>
      <c r="C9" s="307" t="s">
        <v>179</v>
      </c>
      <c r="D9" s="233">
        <v>15311</v>
      </c>
      <c r="E9" s="112">
        <v>13225</v>
      </c>
      <c r="F9" s="233">
        <v>10641</v>
      </c>
      <c r="G9" s="233">
        <v>9579</v>
      </c>
      <c r="H9" s="233">
        <v>8136</v>
      </c>
      <c r="I9" s="112">
        <v>6337</v>
      </c>
      <c r="J9" s="233">
        <v>4552</v>
      </c>
      <c r="K9" s="112">
        <v>2895</v>
      </c>
      <c r="L9" s="112">
        <v>4162</v>
      </c>
      <c r="M9" s="233">
        <v>3268</v>
      </c>
      <c r="N9" s="233">
        <v>-2106</v>
      </c>
      <c r="O9" s="233">
        <v>-188</v>
      </c>
      <c r="P9" s="286">
        <v>2887</v>
      </c>
      <c r="Q9" s="154"/>
      <c r="R9" s="1111"/>
      <c r="S9" s="1007"/>
      <c r="T9" s="1007"/>
      <c r="U9" s="1007"/>
      <c r="V9" s="1007"/>
      <c r="W9" s="1007"/>
      <c r="X9" s="1007"/>
    </row>
    <row r="10" spans="1:24" s="47" customFormat="1" ht="24" customHeight="1">
      <c r="B10" s="82"/>
      <c r="C10" s="307" t="s">
        <v>180</v>
      </c>
      <c r="D10" s="233">
        <v>-16296</v>
      </c>
      <c r="E10" s="112">
        <v>-15784</v>
      </c>
      <c r="F10" s="233">
        <v>-30979</v>
      </c>
      <c r="G10" s="233">
        <v>-28613</v>
      </c>
      <c r="H10" s="233">
        <v>-23163</v>
      </c>
      <c r="I10" s="112">
        <v>-12673</v>
      </c>
      <c r="J10" s="233">
        <v>-25057</v>
      </c>
      <c r="K10" s="112">
        <v>-27779</v>
      </c>
      <c r="L10" s="112">
        <v>-24908</v>
      </c>
      <c r="M10" s="233">
        <v>-14786</v>
      </c>
      <c r="N10" s="233">
        <v>-37968</v>
      </c>
      <c r="O10" s="233">
        <v>-27282</v>
      </c>
      <c r="P10" s="286">
        <v>-18269</v>
      </c>
      <c r="Q10" s="154"/>
      <c r="R10" s="1111"/>
      <c r="S10" s="1007"/>
      <c r="T10" s="1007"/>
      <c r="U10" s="1007"/>
      <c r="V10" s="1007"/>
      <c r="W10" s="1007"/>
      <c r="X10" s="1007"/>
    </row>
    <row r="11" spans="1:24" s="47" customFormat="1" ht="24" customHeight="1">
      <c r="B11" s="82"/>
      <c r="C11" s="308" t="s">
        <v>181</v>
      </c>
      <c r="D11" s="233">
        <v>-1839</v>
      </c>
      <c r="E11" s="112">
        <v>-2209</v>
      </c>
      <c r="F11" s="233">
        <v>-6132</v>
      </c>
      <c r="G11" s="233">
        <v>-1058</v>
      </c>
      <c r="H11" s="233">
        <v>-1498</v>
      </c>
      <c r="I11" s="112">
        <v>-4797</v>
      </c>
      <c r="J11" s="233">
        <v>324</v>
      </c>
      <c r="K11" s="112">
        <v>-1764</v>
      </c>
      <c r="L11" s="112">
        <v>-10274</v>
      </c>
      <c r="M11" s="233">
        <v>-2860</v>
      </c>
      <c r="N11" s="233">
        <v>-6702</v>
      </c>
      <c r="O11" s="233">
        <v>-2197</v>
      </c>
      <c r="P11" s="286">
        <v>-1155</v>
      </c>
      <c r="Q11" s="154"/>
      <c r="R11" s="1112"/>
      <c r="S11" s="1007"/>
      <c r="T11" s="1007"/>
      <c r="U11" s="1007"/>
      <c r="V11" s="1007"/>
      <c r="W11" s="1007"/>
      <c r="X11" s="1007"/>
    </row>
    <row r="12" spans="1:24" s="47" customFormat="1" ht="24" customHeight="1">
      <c r="B12" s="82"/>
      <c r="C12" s="309" t="s">
        <v>182</v>
      </c>
      <c r="D12" s="233">
        <v>56735</v>
      </c>
      <c r="E12" s="112">
        <v>11058</v>
      </c>
      <c r="F12" s="233">
        <v>11949</v>
      </c>
      <c r="G12" s="233">
        <v>14933</v>
      </c>
      <c r="H12" s="233">
        <v>7782</v>
      </c>
      <c r="I12" s="112">
        <v>13879</v>
      </c>
      <c r="J12" s="233">
        <v>18648</v>
      </c>
      <c r="K12" s="112">
        <v>19662</v>
      </c>
      <c r="L12" s="112">
        <v>10954</v>
      </c>
      <c r="M12" s="233">
        <v>8002</v>
      </c>
      <c r="N12" s="233">
        <v>31824</v>
      </c>
      <c r="O12" s="233">
        <v>39211</v>
      </c>
      <c r="P12" s="286">
        <v>15068</v>
      </c>
      <c r="Q12" s="154"/>
      <c r="R12" s="1111"/>
      <c r="S12" s="1007"/>
      <c r="T12" s="1007"/>
      <c r="U12" s="1007"/>
      <c r="V12" s="1007"/>
      <c r="W12" s="1007"/>
      <c r="X12" s="1007"/>
    </row>
    <row r="13" spans="1:24" s="47" customFormat="1" ht="24" customHeight="1">
      <c r="B13" s="82"/>
      <c r="C13" s="305" t="s">
        <v>183</v>
      </c>
      <c r="D13" s="233">
        <v>-8089</v>
      </c>
      <c r="E13" s="112">
        <v>40625</v>
      </c>
      <c r="F13" s="233">
        <v>4226</v>
      </c>
      <c r="G13" s="233">
        <v>-18583</v>
      </c>
      <c r="H13" s="233">
        <v>55835</v>
      </c>
      <c r="I13" s="112">
        <v>-60463</v>
      </c>
      <c r="J13" s="233">
        <v>7980</v>
      </c>
      <c r="K13" s="112">
        <v>77093</v>
      </c>
      <c r="L13" s="112">
        <v>66718</v>
      </c>
      <c r="M13" s="233">
        <v>1162</v>
      </c>
      <c r="N13" s="233">
        <v>-96092</v>
      </c>
      <c r="O13" s="233">
        <v>22129</v>
      </c>
      <c r="P13" s="286">
        <v>-16275</v>
      </c>
      <c r="Q13" s="154"/>
      <c r="R13" s="1111"/>
      <c r="S13" s="1007"/>
      <c r="T13" s="1007"/>
      <c r="U13" s="1007"/>
      <c r="V13" s="1007"/>
      <c r="W13" s="1007"/>
      <c r="X13" s="1007"/>
    </row>
    <row r="14" spans="1:24" s="47" customFormat="1" ht="24" customHeight="1">
      <c r="B14" s="82"/>
      <c r="C14" s="306" t="s">
        <v>184</v>
      </c>
      <c r="D14" s="233">
        <v>-16765</v>
      </c>
      <c r="E14" s="112">
        <v>-709</v>
      </c>
      <c r="F14" s="233">
        <v>-6151</v>
      </c>
      <c r="G14" s="233">
        <v>31396</v>
      </c>
      <c r="H14" s="233">
        <v>28270</v>
      </c>
      <c r="I14" s="112">
        <v>-31853</v>
      </c>
      <c r="J14" s="233">
        <v>-118303</v>
      </c>
      <c r="K14" s="112">
        <v>-39968</v>
      </c>
      <c r="L14" s="112">
        <v>901</v>
      </c>
      <c r="M14" s="233">
        <v>29878</v>
      </c>
      <c r="N14" s="233">
        <v>-26026</v>
      </c>
      <c r="O14" s="233">
        <v>-41710</v>
      </c>
      <c r="P14" s="286">
        <v>29066</v>
      </c>
      <c r="Q14" s="154"/>
      <c r="R14" s="1111"/>
      <c r="S14" s="1007"/>
      <c r="T14" s="1007"/>
      <c r="U14" s="1007"/>
      <c r="V14" s="1007"/>
      <c r="W14" s="1007"/>
      <c r="X14" s="1007"/>
    </row>
    <row r="15" spans="1:24" s="47" customFormat="1" ht="24" customHeight="1">
      <c r="B15" s="82"/>
      <c r="C15" s="305" t="s">
        <v>185</v>
      </c>
      <c r="D15" s="233">
        <v>35373</v>
      </c>
      <c r="E15" s="112">
        <v>-30116</v>
      </c>
      <c r="F15" s="233">
        <v>-10640</v>
      </c>
      <c r="G15" s="233">
        <v>-27908</v>
      </c>
      <c r="H15" s="233">
        <v>-43767</v>
      </c>
      <c r="I15" s="112">
        <v>40158</v>
      </c>
      <c r="J15" s="233">
        <v>166218</v>
      </c>
      <c r="K15" s="112">
        <v>-74708</v>
      </c>
      <c r="L15" s="112">
        <v>-94951</v>
      </c>
      <c r="M15" s="233">
        <v>-14948</v>
      </c>
      <c r="N15" s="233">
        <v>52031</v>
      </c>
      <c r="O15" s="233">
        <v>26246</v>
      </c>
      <c r="P15" s="286">
        <v>21655</v>
      </c>
      <c r="Q15" s="154"/>
      <c r="R15" s="1111"/>
      <c r="S15" s="1007"/>
      <c r="T15" s="1007"/>
      <c r="U15" s="1007"/>
      <c r="V15" s="1007"/>
      <c r="W15" s="1007"/>
      <c r="X15" s="1007"/>
    </row>
    <row r="16" spans="1:24" s="47" customFormat="1" ht="24" customHeight="1">
      <c r="B16" s="82"/>
      <c r="C16" s="554" t="s">
        <v>601</v>
      </c>
      <c r="D16" s="233" t="s">
        <v>562</v>
      </c>
      <c r="E16" s="112" t="s">
        <v>562</v>
      </c>
      <c r="F16" s="233" t="s">
        <v>562</v>
      </c>
      <c r="G16" s="233" t="s">
        <v>67</v>
      </c>
      <c r="H16" s="233" t="s">
        <v>562</v>
      </c>
      <c r="I16" s="112" t="s">
        <v>562</v>
      </c>
      <c r="J16" s="233" t="s">
        <v>562</v>
      </c>
      <c r="K16" s="112">
        <v>54962</v>
      </c>
      <c r="L16" s="112">
        <v>-12389</v>
      </c>
      <c r="M16" s="233">
        <v>8696</v>
      </c>
      <c r="N16" s="233">
        <v>6950</v>
      </c>
      <c r="O16" s="233">
        <v>21684</v>
      </c>
      <c r="P16" s="286">
        <v>-6709</v>
      </c>
      <c r="Q16" s="154"/>
      <c r="R16" s="1007"/>
      <c r="S16" s="1007"/>
      <c r="T16" s="1007"/>
      <c r="U16" s="1007"/>
      <c r="V16" s="1007"/>
      <c r="W16" s="1007"/>
      <c r="X16" s="1007"/>
    </row>
    <row r="17" spans="2:24" s="47" customFormat="1" ht="24" customHeight="1">
      <c r="B17" s="82"/>
      <c r="C17" s="307" t="s">
        <v>186</v>
      </c>
      <c r="D17" s="233">
        <v>455</v>
      </c>
      <c r="E17" s="112">
        <v>985</v>
      </c>
      <c r="F17" s="233">
        <v>390</v>
      </c>
      <c r="G17" s="233">
        <v>674</v>
      </c>
      <c r="H17" s="233">
        <v>320</v>
      </c>
      <c r="I17" s="112">
        <v>-1409</v>
      </c>
      <c r="J17" s="233">
        <v>430</v>
      </c>
      <c r="K17" s="112">
        <v>-179</v>
      </c>
      <c r="L17" s="112">
        <v>-628</v>
      </c>
      <c r="M17" s="233">
        <v>-17</v>
      </c>
      <c r="N17" s="233">
        <v>-495</v>
      </c>
      <c r="O17" s="233">
        <v>-515</v>
      </c>
      <c r="P17" s="286">
        <v>-225</v>
      </c>
      <c r="Q17" s="154"/>
      <c r="R17" s="1007"/>
      <c r="S17" s="1007"/>
      <c r="T17" s="1007"/>
      <c r="U17" s="1007"/>
      <c r="V17" s="1007"/>
      <c r="W17" s="1007"/>
      <c r="X17" s="1007"/>
    </row>
    <row r="18" spans="2:24" ht="24" customHeight="1">
      <c r="B18" s="83"/>
      <c r="C18" s="310" t="s">
        <v>187</v>
      </c>
      <c r="D18" s="234">
        <v>11224</v>
      </c>
      <c r="E18" s="113">
        <v>-1839</v>
      </c>
      <c r="F18" s="234">
        <v>-1451</v>
      </c>
      <c r="G18" s="234">
        <v>-19792</v>
      </c>
      <c r="H18" s="234">
        <v>-15528</v>
      </c>
      <c r="I18" s="113">
        <v>-7611</v>
      </c>
      <c r="J18" s="234">
        <v>-36381</v>
      </c>
      <c r="K18" s="113">
        <v>-543</v>
      </c>
      <c r="L18" s="113">
        <v>-2241</v>
      </c>
      <c r="M18" s="234">
        <v>-122</v>
      </c>
      <c r="N18" s="234">
        <v>14486</v>
      </c>
      <c r="O18" s="234">
        <v>-20343</v>
      </c>
      <c r="P18" s="287">
        <v>-7309</v>
      </c>
      <c r="Q18" s="154"/>
    </row>
    <row r="19" spans="2:24" ht="24" customHeight="1">
      <c r="B19" s="83"/>
      <c r="C19" s="311" t="s">
        <v>188</v>
      </c>
      <c r="D19" s="251">
        <v>110550</v>
      </c>
      <c r="E19" s="164">
        <v>74825</v>
      </c>
      <c r="F19" s="251">
        <v>59498</v>
      </c>
      <c r="G19" s="251">
        <v>47408</v>
      </c>
      <c r="H19" s="251">
        <v>106986</v>
      </c>
      <c r="I19" s="164">
        <v>13702</v>
      </c>
      <c r="J19" s="251">
        <v>107578</v>
      </c>
      <c r="K19" s="164">
        <v>106696</v>
      </c>
      <c r="L19" s="164">
        <v>37857</v>
      </c>
      <c r="M19" s="251">
        <v>85013</v>
      </c>
      <c r="N19" s="251">
        <v>58288</v>
      </c>
      <c r="O19" s="251">
        <v>187105</v>
      </c>
      <c r="P19" s="297">
        <v>88099</v>
      </c>
      <c r="Q19" s="154"/>
    </row>
    <row r="20" spans="2:24" ht="24" customHeight="1">
      <c r="B20" s="82"/>
      <c r="C20" s="25" t="s">
        <v>189</v>
      </c>
      <c r="D20" s="238">
        <v>5583</v>
      </c>
      <c r="E20" s="118">
        <v>5082</v>
      </c>
      <c r="F20" s="238">
        <v>5225</v>
      </c>
      <c r="G20" s="238">
        <v>4709</v>
      </c>
      <c r="H20" s="238">
        <v>3785</v>
      </c>
      <c r="I20" s="118">
        <v>3496</v>
      </c>
      <c r="J20" s="238">
        <v>4248</v>
      </c>
      <c r="K20" s="118">
        <v>5163</v>
      </c>
      <c r="L20" s="118">
        <v>4362</v>
      </c>
      <c r="M20" s="238">
        <v>3365</v>
      </c>
      <c r="N20" s="238">
        <v>12142</v>
      </c>
      <c r="O20" s="238">
        <v>13142</v>
      </c>
      <c r="P20" s="292">
        <v>6342</v>
      </c>
      <c r="Q20" s="154"/>
    </row>
    <row r="21" spans="2:24" ht="24" customHeight="1">
      <c r="B21" s="82"/>
      <c r="C21" s="306" t="s">
        <v>190</v>
      </c>
      <c r="D21" s="233">
        <v>12457</v>
      </c>
      <c r="E21" s="112">
        <v>13777</v>
      </c>
      <c r="F21" s="233">
        <v>16424</v>
      </c>
      <c r="G21" s="233">
        <v>18439</v>
      </c>
      <c r="H21" s="233">
        <v>20326</v>
      </c>
      <c r="I21" s="112">
        <v>12818</v>
      </c>
      <c r="J21" s="233">
        <v>17735</v>
      </c>
      <c r="K21" s="112">
        <v>23951</v>
      </c>
      <c r="L21" s="112">
        <v>26194</v>
      </c>
      <c r="M21" s="233">
        <v>18198</v>
      </c>
      <c r="N21" s="233">
        <v>17799</v>
      </c>
      <c r="O21" s="233">
        <v>37965</v>
      </c>
      <c r="P21" s="286">
        <v>26731</v>
      </c>
      <c r="Q21" s="154"/>
    </row>
    <row r="22" spans="2:24" ht="24" customHeight="1">
      <c r="B22" s="82"/>
      <c r="C22" s="306" t="s">
        <v>191</v>
      </c>
      <c r="D22" s="233">
        <v>-24217</v>
      </c>
      <c r="E22" s="112">
        <v>-21840</v>
      </c>
      <c r="F22" s="233">
        <v>-20308</v>
      </c>
      <c r="G22" s="233">
        <v>-19261</v>
      </c>
      <c r="H22" s="233">
        <v>-16746</v>
      </c>
      <c r="I22" s="112">
        <v>-14872</v>
      </c>
      <c r="J22" s="233">
        <v>-14814</v>
      </c>
      <c r="K22" s="112">
        <v>-15138</v>
      </c>
      <c r="L22" s="112">
        <v>-14370</v>
      </c>
      <c r="M22" s="233">
        <v>-12199</v>
      </c>
      <c r="N22" s="233">
        <v>-11961</v>
      </c>
      <c r="O22" s="233">
        <v>-18495</v>
      </c>
      <c r="P22" s="286">
        <v>-12177</v>
      </c>
      <c r="Q22" s="154"/>
    </row>
    <row r="23" spans="2:24" ht="24" customHeight="1">
      <c r="B23" s="82"/>
      <c r="C23" s="309" t="s">
        <v>192</v>
      </c>
      <c r="D23" s="112">
        <v>-15650</v>
      </c>
      <c r="E23" s="112">
        <v>-16722</v>
      </c>
      <c r="F23" s="233">
        <v>-13842</v>
      </c>
      <c r="G23" s="233">
        <v>-12186</v>
      </c>
      <c r="H23" s="233">
        <v>-14412</v>
      </c>
      <c r="I23" s="112">
        <v>-14287</v>
      </c>
      <c r="J23" s="233">
        <v>-15935</v>
      </c>
      <c r="K23" s="112">
        <v>-24197</v>
      </c>
      <c r="L23" s="112">
        <v>-13533</v>
      </c>
      <c r="M23" s="233">
        <v>-9405</v>
      </c>
      <c r="N23" s="233">
        <v>-11184</v>
      </c>
      <c r="O23" s="233">
        <v>-48078</v>
      </c>
      <c r="P23" s="286">
        <v>-23771</v>
      </c>
      <c r="Q23" s="154"/>
      <c r="R23" s="931"/>
      <c r="S23" s="931"/>
      <c r="T23" s="931"/>
      <c r="U23" s="931"/>
      <c r="V23" s="931"/>
      <c r="W23" s="931"/>
    </row>
    <row r="24" spans="2:24" s="53" customFormat="1" ht="25.5" customHeight="1">
      <c r="B24" s="84" t="s">
        <v>467</v>
      </c>
      <c r="C24" s="52"/>
      <c r="D24" s="235">
        <v>88723</v>
      </c>
      <c r="E24" s="114">
        <v>55124</v>
      </c>
      <c r="F24" s="235">
        <v>46997</v>
      </c>
      <c r="G24" s="235">
        <v>39109</v>
      </c>
      <c r="H24" s="235">
        <v>99939</v>
      </c>
      <c r="I24" s="114">
        <v>857</v>
      </c>
      <c r="J24" s="235">
        <v>98812</v>
      </c>
      <c r="K24" s="114">
        <v>96476</v>
      </c>
      <c r="L24" s="114">
        <v>40510</v>
      </c>
      <c r="M24" s="235">
        <v>84972</v>
      </c>
      <c r="N24" s="235">
        <v>65084</v>
      </c>
      <c r="O24" s="235">
        <v>171639</v>
      </c>
      <c r="P24" s="288">
        <v>85224</v>
      </c>
      <c r="Q24" s="155"/>
      <c r="R24" s="654" t="s">
        <v>710</v>
      </c>
      <c r="S24" s="1107"/>
      <c r="T24" s="1107"/>
      <c r="U24" s="1107"/>
      <c r="V24" s="1107"/>
      <c r="W24" s="1107"/>
      <c r="X24" s="654"/>
    </row>
    <row r="25" spans="2:24" ht="36" customHeight="1">
      <c r="B25" s="304" t="s">
        <v>193</v>
      </c>
      <c r="C25" s="51"/>
      <c r="D25" s="238"/>
      <c r="E25" s="118"/>
      <c r="F25" s="238"/>
      <c r="G25" s="238"/>
      <c r="H25" s="238"/>
      <c r="I25" s="118"/>
      <c r="J25" s="238"/>
      <c r="K25" s="118"/>
      <c r="L25" s="118"/>
      <c r="M25" s="238"/>
      <c r="N25" s="255"/>
      <c r="O25" s="255"/>
      <c r="P25" s="1225"/>
      <c r="Q25" s="154"/>
      <c r="R25" s="1546" t="s">
        <v>722</v>
      </c>
      <c r="S25" s="1108"/>
      <c r="T25" s="1108"/>
      <c r="U25" s="1108"/>
      <c r="V25" s="1108"/>
      <c r="W25" s="1108"/>
      <c r="X25" s="1109"/>
    </row>
    <row r="26" spans="2:24" s="47" customFormat="1" ht="24" customHeight="1">
      <c r="B26" s="82"/>
      <c r="C26" s="306" t="s">
        <v>194</v>
      </c>
      <c r="D26" s="233">
        <v>-34101</v>
      </c>
      <c r="E26" s="112">
        <v>-29473</v>
      </c>
      <c r="F26" s="233">
        <v>-23579</v>
      </c>
      <c r="G26" s="233">
        <v>-31258</v>
      </c>
      <c r="H26" s="233">
        <v>-31943</v>
      </c>
      <c r="I26" s="112">
        <v>-31830</v>
      </c>
      <c r="J26" s="233">
        <v>-29590</v>
      </c>
      <c r="K26" s="112">
        <v>-30832</v>
      </c>
      <c r="L26" s="638">
        <v>-24665</v>
      </c>
      <c r="M26" s="824">
        <v>-23889</v>
      </c>
      <c r="N26" s="824">
        <v>-18370</v>
      </c>
      <c r="O26" s="824">
        <v>-25684</v>
      </c>
      <c r="P26" s="1226">
        <v>-12779</v>
      </c>
      <c r="Q26" s="1031"/>
      <c r="R26" s="1313" t="s">
        <v>736</v>
      </c>
      <c r="S26" s="1314"/>
      <c r="T26" s="1314"/>
      <c r="U26" s="1314"/>
      <c r="V26" s="1314"/>
      <c r="W26" s="1314"/>
      <c r="X26" s="1541"/>
    </row>
    <row r="27" spans="2:24" s="47" customFormat="1" ht="24" customHeight="1">
      <c r="B27" s="82"/>
      <c r="C27" s="306" t="s">
        <v>195</v>
      </c>
      <c r="D27" s="233">
        <v>12655</v>
      </c>
      <c r="E27" s="112">
        <v>14384</v>
      </c>
      <c r="F27" s="233">
        <v>13578</v>
      </c>
      <c r="G27" s="233">
        <v>767</v>
      </c>
      <c r="H27" s="233">
        <v>11846</v>
      </c>
      <c r="I27" s="112">
        <v>8340</v>
      </c>
      <c r="J27" s="233">
        <v>590</v>
      </c>
      <c r="K27" s="112">
        <v>5963</v>
      </c>
      <c r="L27" s="112">
        <v>9009</v>
      </c>
      <c r="M27" s="233">
        <v>12084</v>
      </c>
      <c r="N27" s="233">
        <v>10287</v>
      </c>
      <c r="O27" s="233">
        <v>6785</v>
      </c>
      <c r="P27" s="286">
        <v>570</v>
      </c>
      <c r="Q27" s="154"/>
      <c r="R27" s="1542"/>
      <c r="S27" s="1314"/>
      <c r="T27" s="1314"/>
      <c r="U27" s="1314"/>
      <c r="V27" s="1314"/>
      <c r="W27" s="1314"/>
      <c r="X27" s="1541"/>
    </row>
    <row r="28" spans="2:24" s="47" customFormat="1" ht="24" customHeight="1">
      <c r="B28" s="82"/>
      <c r="C28" s="306" t="s">
        <v>196</v>
      </c>
      <c r="D28" s="233">
        <v>-6978</v>
      </c>
      <c r="E28" s="112">
        <v>-8310</v>
      </c>
      <c r="F28" s="233">
        <v>-4522</v>
      </c>
      <c r="G28" s="233">
        <v>-3566</v>
      </c>
      <c r="H28" s="233">
        <v>-3061</v>
      </c>
      <c r="I28" s="112">
        <v>-2219</v>
      </c>
      <c r="J28" s="233">
        <v>-2310</v>
      </c>
      <c r="K28" s="112">
        <v>-7113</v>
      </c>
      <c r="L28" s="112">
        <v>-6903</v>
      </c>
      <c r="M28" s="233">
        <v>-6774</v>
      </c>
      <c r="N28" s="233">
        <v>-8700</v>
      </c>
      <c r="O28" s="233">
        <v>-12579</v>
      </c>
      <c r="P28" s="286">
        <v>-1853</v>
      </c>
      <c r="Q28" s="154"/>
      <c r="R28" s="1542"/>
      <c r="S28" s="1314"/>
      <c r="T28" s="1314"/>
      <c r="U28" s="1314"/>
      <c r="V28" s="1314"/>
      <c r="W28" s="1314"/>
      <c r="X28" s="1541"/>
    </row>
    <row r="29" spans="2:24" s="47" customFormat="1" ht="24" customHeight="1">
      <c r="B29" s="82"/>
      <c r="C29" s="555" t="s">
        <v>472</v>
      </c>
      <c r="D29" s="233">
        <v>2646</v>
      </c>
      <c r="E29" s="112">
        <v>3400</v>
      </c>
      <c r="F29" s="233">
        <v>-1706</v>
      </c>
      <c r="G29" s="233">
        <v>2470</v>
      </c>
      <c r="H29" s="233">
        <v>1083</v>
      </c>
      <c r="I29" s="112">
        <v>-4408</v>
      </c>
      <c r="J29" s="233">
        <v>2115</v>
      </c>
      <c r="K29" s="112">
        <v>5899</v>
      </c>
      <c r="L29" s="112">
        <v>-391</v>
      </c>
      <c r="M29" s="233">
        <v>278</v>
      </c>
      <c r="N29" s="233">
        <v>1430</v>
      </c>
      <c r="O29" s="233">
        <v>146</v>
      </c>
      <c r="P29" s="286">
        <v>875</v>
      </c>
      <c r="Q29" s="154"/>
      <c r="R29" s="1542"/>
      <c r="S29" s="1314"/>
      <c r="T29" s="1314"/>
      <c r="U29" s="1314"/>
      <c r="V29" s="1314"/>
      <c r="W29" s="1314"/>
      <c r="X29" s="1541"/>
    </row>
    <row r="30" spans="2:24" s="47" customFormat="1" ht="24" customHeight="1">
      <c r="B30" s="82"/>
      <c r="C30" s="306" t="s">
        <v>197</v>
      </c>
      <c r="D30" s="233">
        <v>-13492</v>
      </c>
      <c r="E30" s="112">
        <v>-11704</v>
      </c>
      <c r="F30" s="233">
        <v>-3423</v>
      </c>
      <c r="G30" s="233">
        <v>-4174</v>
      </c>
      <c r="H30" s="233">
        <v>-4157</v>
      </c>
      <c r="I30" s="112">
        <v>-3867</v>
      </c>
      <c r="J30" s="233">
        <v>-32312</v>
      </c>
      <c r="K30" s="112">
        <v>-7802</v>
      </c>
      <c r="L30" s="112">
        <v>-251</v>
      </c>
      <c r="M30" s="233">
        <v>-4</v>
      </c>
      <c r="N30" s="233">
        <v>-10360</v>
      </c>
      <c r="O30" s="233">
        <v>-688</v>
      </c>
      <c r="P30" s="286">
        <v>-7003</v>
      </c>
      <c r="Q30" s="154"/>
      <c r="R30" s="1542"/>
      <c r="S30" s="1314"/>
      <c r="T30" s="1314"/>
      <c r="U30" s="1314"/>
      <c r="V30" s="1314"/>
      <c r="W30" s="1314"/>
      <c r="X30" s="1541"/>
    </row>
    <row r="31" spans="2:24" s="47" customFormat="1" ht="24" customHeight="1">
      <c r="B31" s="82"/>
      <c r="C31" s="306" t="s">
        <v>198</v>
      </c>
      <c r="D31" s="233">
        <v>969</v>
      </c>
      <c r="E31" s="112">
        <v>2399</v>
      </c>
      <c r="F31" s="233">
        <v>5202</v>
      </c>
      <c r="G31" s="233">
        <v>1165</v>
      </c>
      <c r="H31" s="233">
        <v>1919</v>
      </c>
      <c r="I31" s="112">
        <v>1232</v>
      </c>
      <c r="J31" s="233">
        <v>10826</v>
      </c>
      <c r="K31" s="112">
        <v>7740</v>
      </c>
      <c r="L31" s="112">
        <v>1943</v>
      </c>
      <c r="M31" s="233">
        <v>1162</v>
      </c>
      <c r="N31" s="233">
        <v>6219</v>
      </c>
      <c r="O31" s="233">
        <v>1635</v>
      </c>
      <c r="P31" s="286">
        <v>4138</v>
      </c>
      <c r="Q31" s="154"/>
      <c r="R31" s="1542"/>
      <c r="S31" s="1314"/>
      <c r="T31" s="1314"/>
      <c r="U31" s="1314"/>
      <c r="V31" s="1314"/>
      <c r="W31" s="1314"/>
      <c r="X31" s="1541"/>
    </row>
    <row r="32" spans="2:24" s="47" customFormat="1" ht="24" customHeight="1">
      <c r="B32" s="82"/>
      <c r="C32" s="306" t="s">
        <v>199</v>
      </c>
      <c r="D32" s="233">
        <v>-2340</v>
      </c>
      <c r="E32" s="112">
        <v>-5624</v>
      </c>
      <c r="F32" s="233">
        <v>-7024</v>
      </c>
      <c r="G32" s="233">
        <v>-5222</v>
      </c>
      <c r="H32" s="233">
        <v>-9100</v>
      </c>
      <c r="I32" s="112">
        <v>-5408</v>
      </c>
      <c r="J32" s="233">
        <v>-20227</v>
      </c>
      <c r="K32" s="112">
        <v>-3753</v>
      </c>
      <c r="L32" s="112">
        <v>-4809</v>
      </c>
      <c r="M32" s="233">
        <v>-4349</v>
      </c>
      <c r="N32" s="233">
        <v>-35749</v>
      </c>
      <c r="O32" s="233">
        <v>-1991</v>
      </c>
      <c r="P32" s="286">
        <v>8952</v>
      </c>
      <c r="Q32" s="154"/>
      <c r="R32" s="1542" t="s">
        <v>735</v>
      </c>
      <c r="S32" s="1314"/>
      <c r="T32" s="1314"/>
      <c r="U32" s="1314"/>
      <c r="V32" s="1314"/>
      <c r="W32" s="1314"/>
      <c r="X32" s="1541"/>
    </row>
    <row r="33" spans="2:24" s="47" customFormat="1" ht="24" customHeight="1">
      <c r="B33" s="82"/>
      <c r="C33" s="306" t="s">
        <v>200</v>
      </c>
      <c r="D33" s="233">
        <v>-707</v>
      </c>
      <c r="E33" s="112">
        <v>1530</v>
      </c>
      <c r="F33" s="233">
        <v>232</v>
      </c>
      <c r="G33" s="233">
        <v>10</v>
      </c>
      <c r="H33" s="233">
        <v>-467</v>
      </c>
      <c r="I33" s="112">
        <v>-51</v>
      </c>
      <c r="J33" s="233">
        <v>5411</v>
      </c>
      <c r="K33" s="112">
        <v>1468</v>
      </c>
      <c r="L33" s="112">
        <v>3251</v>
      </c>
      <c r="M33" s="233">
        <v>5990</v>
      </c>
      <c r="N33" s="1070">
        <v>7485</v>
      </c>
      <c r="O33" s="1070">
        <v>12207</v>
      </c>
      <c r="P33" s="1224">
        <v>4511</v>
      </c>
      <c r="Q33" s="1029"/>
      <c r="R33" s="1313" t="s">
        <v>737</v>
      </c>
      <c r="S33" s="1314"/>
      <c r="T33" s="1314"/>
      <c r="U33" s="1314"/>
      <c r="V33" s="1314"/>
      <c r="W33" s="1314"/>
      <c r="X33" s="1541"/>
    </row>
    <row r="34" spans="2:24" s="47" customFormat="1" ht="24" customHeight="1">
      <c r="B34" s="82"/>
      <c r="C34" s="306" t="s">
        <v>201</v>
      </c>
      <c r="D34" s="233">
        <v>-4144</v>
      </c>
      <c r="E34" s="112">
        <v>-2646</v>
      </c>
      <c r="F34" s="233">
        <v>-23658</v>
      </c>
      <c r="G34" s="233">
        <v>-8455</v>
      </c>
      <c r="H34" s="233">
        <v>-6315</v>
      </c>
      <c r="I34" s="112">
        <v>-16263</v>
      </c>
      <c r="J34" s="233">
        <v>-26260</v>
      </c>
      <c r="K34" s="112">
        <v>-32721</v>
      </c>
      <c r="L34" s="112">
        <v>-20998</v>
      </c>
      <c r="M34" s="233">
        <v>-31364</v>
      </c>
      <c r="N34" s="233">
        <v>-58097</v>
      </c>
      <c r="O34" s="233">
        <v>-47139</v>
      </c>
      <c r="P34" s="286">
        <v>-31120</v>
      </c>
      <c r="Q34" s="154"/>
      <c r="R34" s="1542"/>
      <c r="S34" s="1314"/>
      <c r="T34" s="1314"/>
      <c r="U34" s="1314"/>
      <c r="V34" s="1314"/>
      <c r="W34" s="1314"/>
      <c r="X34" s="1541"/>
    </row>
    <row r="35" spans="2:24" s="47" customFormat="1" ht="24" customHeight="1">
      <c r="B35" s="82"/>
      <c r="C35" s="312" t="s">
        <v>202</v>
      </c>
      <c r="D35" s="252">
        <v>10311</v>
      </c>
      <c r="E35" s="165">
        <v>17831</v>
      </c>
      <c r="F35" s="252">
        <v>7910</v>
      </c>
      <c r="G35" s="252">
        <v>10681</v>
      </c>
      <c r="H35" s="252">
        <v>6731</v>
      </c>
      <c r="I35" s="165">
        <v>16473</v>
      </c>
      <c r="J35" s="252">
        <v>13074</v>
      </c>
      <c r="K35" s="165">
        <v>17393</v>
      </c>
      <c r="L35" s="165">
        <v>9794</v>
      </c>
      <c r="M35" s="252">
        <v>9484</v>
      </c>
      <c r="N35" s="233">
        <v>-58097</v>
      </c>
      <c r="O35" s="233">
        <v>76849</v>
      </c>
      <c r="P35" s="286">
        <v>16979</v>
      </c>
      <c r="Q35" s="154"/>
      <c r="R35" s="1542"/>
      <c r="S35" s="1314"/>
      <c r="T35" s="1314"/>
      <c r="U35" s="1314"/>
      <c r="V35" s="1314"/>
      <c r="W35" s="1314"/>
      <c r="X35" s="1541"/>
    </row>
    <row r="36" spans="2:24" ht="24" customHeight="1">
      <c r="B36" s="83"/>
      <c r="C36" s="310" t="s">
        <v>203</v>
      </c>
      <c r="D36" s="234">
        <v>-7098</v>
      </c>
      <c r="E36" s="113">
        <v>6559</v>
      </c>
      <c r="F36" s="234">
        <v>12521</v>
      </c>
      <c r="G36" s="234">
        <v>23791</v>
      </c>
      <c r="H36" s="234">
        <v>-445</v>
      </c>
      <c r="I36" s="113">
        <v>5822</v>
      </c>
      <c r="J36" s="234">
        <v>-7725</v>
      </c>
      <c r="K36" s="113">
        <v>1556</v>
      </c>
      <c r="L36" s="113">
        <v>-1646</v>
      </c>
      <c r="M36" s="234">
        <v>1704</v>
      </c>
      <c r="N36" s="234">
        <v>-57346</v>
      </c>
      <c r="O36" s="234">
        <v>19616</v>
      </c>
      <c r="P36" s="287">
        <v>62938</v>
      </c>
      <c r="Q36" s="154"/>
      <c r="R36" s="1313" t="s">
        <v>738</v>
      </c>
      <c r="S36" s="1314"/>
      <c r="T36" s="1314"/>
      <c r="U36" s="1314"/>
      <c r="V36" s="1314"/>
      <c r="W36" s="1314"/>
      <c r="X36" s="1541"/>
    </row>
    <row r="37" spans="2:24" s="53" customFormat="1" ht="25.5" customHeight="1">
      <c r="B37" s="313" t="s">
        <v>466</v>
      </c>
      <c r="C37" s="52"/>
      <c r="D37" s="235">
        <v>-42280</v>
      </c>
      <c r="E37" s="114">
        <v>-11652</v>
      </c>
      <c r="F37" s="235">
        <v>-24469</v>
      </c>
      <c r="G37" s="235">
        <v>-13792</v>
      </c>
      <c r="H37" s="235">
        <v>-33910</v>
      </c>
      <c r="I37" s="114">
        <v>-32179</v>
      </c>
      <c r="J37" s="235">
        <v>-86407</v>
      </c>
      <c r="K37" s="114">
        <v>-42200</v>
      </c>
      <c r="L37" s="114">
        <v>-35669</v>
      </c>
      <c r="M37" s="235">
        <v>-35676</v>
      </c>
      <c r="N37" s="235">
        <v>-138819</v>
      </c>
      <c r="O37" s="235">
        <v>29157</v>
      </c>
      <c r="P37" s="288">
        <v>46209</v>
      </c>
      <c r="Q37" s="1074"/>
      <c r="R37" s="1543"/>
      <c r="S37" s="1544"/>
      <c r="T37" s="1544"/>
      <c r="U37" s="1544"/>
      <c r="V37" s="1544"/>
      <c r="W37" s="1544"/>
      <c r="X37" s="1545"/>
    </row>
    <row r="38" spans="2:24" ht="11.25" customHeight="1">
      <c r="B38" s="82"/>
      <c r="C38" s="54"/>
      <c r="D38" s="238"/>
      <c r="E38" s="118"/>
      <c r="F38" s="238"/>
      <c r="G38" s="238"/>
      <c r="H38" s="238"/>
      <c r="I38" s="118"/>
      <c r="J38" s="238"/>
      <c r="K38" s="118"/>
      <c r="L38" s="118"/>
      <c r="M38" s="154"/>
      <c r="N38" s="255"/>
      <c r="O38" s="255"/>
      <c r="P38" s="1225"/>
      <c r="Q38" s="154"/>
    </row>
    <row r="39" spans="2:24" s="56" customFormat="1" ht="25.5" customHeight="1">
      <c r="B39" s="84" t="s">
        <v>38</v>
      </c>
      <c r="C39" s="55"/>
      <c r="D39" s="253">
        <v>46443</v>
      </c>
      <c r="E39" s="121">
        <v>43472</v>
      </c>
      <c r="F39" s="253">
        <v>22528</v>
      </c>
      <c r="G39" s="253">
        <v>25317</v>
      </c>
      <c r="H39" s="253">
        <v>66029</v>
      </c>
      <c r="I39" s="121">
        <v>-31322</v>
      </c>
      <c r="J39" s="253">
        <v>12405</v>
      </c>
      <c r="K39" s="121">
        <v>54276</v>
      </c>
      <c r="L39" s="121">
        <v>4841</v>
      </c>
      <c r="M39" s="567">
        <v>49296</v>
      </c>
      <c r="N39" s="253">
        <v>-73735</v>
      </c>
      <c r="O39" s="253">
        <v>200796</v>
      </c>
      <c r="P39" s="299">
        <f>P37+P24</f>
        <v>131433</v>
      </c>
      <c r="Q39" s="155"/>
      <c r="R39" s="1110"/>
      <c r="S39" s="1110"/>
      <c r="T39" s="1110"/>
      <c r="U39" s="1110"/>
      <c r="V39" s="1110"/>
      <c r="W39" s="1110"/>
      <c r="X39" s="1110"/>
    </row>
    <row r="40" spans="2:24" ht="9" customHeight="1">
      <c r="B40" s="82"/>
      <c r="C40" s="54"/>
      <c r="D40" s="238"/>
      <c r="E40" s="118"/>
      <c r="F40" s="238"/>
      <c r="G40" s="238"/>
      <c r="H40" s="238"/>
      <c r="I40" s="118"/>
      <c r="J40" s="238"/>
      <c r="K40" s="118"/>
      <c r="L40" s="118"/>
      <c r="M40" s="154"/>
      <c r="N40" s="255"/>
      <c r="O40" s="236"/>
      <c r="P40" s="289"/>
      <c r="Q40" s="154"/>
      <c r="R40" s="1008"/>
    </row>
    <row r="41" spans="2:24" ht="27" customHeight="1">
      <c r="B41" s="304" t="s">
        <v>204</v>
      </c>
      <c r="C41" s="16"/>
      <c r="D41" s="238"/>
      <c r="E41" s="118"/>
      <c r="F41" s="238"/>
      <c r="G41" s="238"/>
      <c r="H41" s="238"/>
      <c r="I41" s="118"/>
      <c r="J41" s="238"/>
      <c r="K41" s="118"/>
      <c r="L41" s="118"/>
      <c r="M41" s="154"/>
      <c r="N41" s="232"/>
      <c r="O41" s="232"/>
      <c r="P41" s="285"/>
      <c r="Q41" s="154"/>
    </row>
    <row r="42" spans="2:24" s="47" customFormat="1" ht="24" customHeight="1">
      <c r="B42" s="82"/>
      <c r="C42" s="306" t="s">
        <v>205</v>
      </c>
      <c r="D42" s="233">
        <v>8797</v>
      </c>
      <c r="E42" s="112">
        <v>-10928</v>
      </c>
      <c r="F42" s="233">
        <v>-14714</v>
      </c>
      <c r="G42" s="233">
        <v>-29012</v>
      </c>
      <c r="H42" s="233">
        <v>-30383</v>
      </c>
      <c r="I42" s="112">
        <v>14697</v>
      </c>
      <c r="J42" s="233">
        <v>-21723</v>
      </c>
      <c r="K42" s="112">
        <v>24999</v>
      </c>
      <c r="L42" s="112">
        <v>32786</v>
      </c>
      <c r="M42" s="532">
        <v>-22969</v>
      </c>
      <c r="N42" s="233">
        <v>54245</v>
      </c>
      <c r="O42" s="233">
        <v>-64360</v>
      </c>
      <c r="P42" s="286">
        <v>-41285</v>
      </c>
      <c r="Q42" s="154"/>
      <c r="R42" s="1007"/>
      <c r="S42" s="1007"/>
      <c r="T42" s="1007"/>
      <c r="U42" s="1007"/>
      <c r="V42" s="1007"/>
      <c r="W42" s="1007"/>
      <c r="X42" s="1007"/>
    </row>
    <row r="43" spans="2:24" s="47" customFormat="1" ht="24" customHeight="1">
      <c r="B43" s="82"/>
      <c r="C43" s="306" t="s">
        <v>206</v>
      </c>
      <c r="D43" s="233">
        <v>127338</v>
      </c>
      <c r="E43" s="112">
        <v>236109</v>
      </c>
      <c r="F43" s="233">
        <v>170858</v>
      </c>
      <c r="G43" s="233">
        <v>163996</v>
      </c>
      <c r="H43" s="233">
        <v>122767</v>
      </c>
      <c r="I43" s="112">
        <v>160331</v>
      </c>
      <c r="J43" s="233">
        <v>128716</v>
      </c>
      <c r="K43" s="112">
        <v>82636</v>
      </c>
      <c r="L43" s="112">
        <v>384500</v>
      </c>
      <c r="M43" s="233">
        <v>172645</v>
      </c>
      <c r="N43" s="233">
        <v>270356</v>
      </c>
      <c r="O43" s="233">
        <v>166826</v>
      </c>
      <c r="P43" s="286">
        <v>119932</v>
      </c>
      <c r="Q43" s="154"/>
      <c r="R43" s="1007"/>
      <c r="S43" s="1007"/>
      <c r="T43" s="1007"/>
      <c r="U43" s="1007"/>
      <c r="V43" s="1007"/>
      <c r="W43" s="1007"/>
      <c r="X43" s="1007"/>
    </row>
    <row r="44" spans="2:24" s="47" customFormat="1" ht="24" customHeight="1">
      <c r="B44" s="82"/>
      <c r="C44" s="306" t="s">
        <v>207</v>
      </c>
      <c r="D44" s="233">
        <v>-134014</v>
      </c>
      <c r="E44" s="112">
        <v>-248449</v>
      </c>
      <c r="F44" s="233">
        <v>-178687</v>
      </c>
      <c r="G44" s="233">
        <v>-179780</v>
      </c>
      <c r="H44" s="233">
        <v>-173948</v>
      </c>
      <c r="I44" s="112">
        <v>-164596</v>
      </c>
      <c r="J44" s="233">
        <v>-122702</v>
      </c>
      <c r="K44" s="112">
        <v>-162353</v>
      </c>
      <c r="L44" s="112">
        <v>-383777</v>
      </c>
      <c r="M44" s="233">
        <v>-149769</v>
      </c>
      <c r="N44" s="233">
        <v>-214740</v>
      </c>
      <c r="O44" s="233">
        <v>-271685</v>
      </c>
      <c r="P44" s="286">
        <v>-166237</v>
      </c>
      <c r="Q44" s="154"/>
      <c r="R44" s="1007"/>
      <c r="S44" s="1007"/>
      <c r="T44" s="1007"/>
      <c r="U44" s="1007"/>
      <c r="V44" s="1007"/>
      <c r="W44" s="1007"/>
      <c r="X44" s="1007"/>
    </row>
    <row r="45" spans="2:24" s="47" customFormat="1" ht="24" customHeight="1">
      <c r="B45" s="82"/>
      <c r="C45" s="306" t="s">
        <v>208</v>
      </c>
      <c r="D45" s="233">
        <v>39800</v>
      </c>
      <c r="E45" s="112">
        <v>9953</v>
      </c>
      <c r="F45" s="233">
        <v>29862</v>
      </c>
      <c r="G45" s="233">
        <v>29820</v>
      </c>
      <c r="H45" s="233" t="s">
        <v>510</v>
      </c>
      <c r="I45" s="112">
        <v>19891</v>
      </c>
      <c r="J45" s="233">
        <v>19881</v>
      </c>
      <c r="K45" s="112" t="s">
        <v>556</v>
      </c>
      <c r="L45" s="112">
        <v>9940</v>
      </c>
      <c r="M45" s="233">
        <v>9940</v>
      </c>
      <c r="N45" s="233">
        <v>9940</v>
      </c>
      <c r="O45" s="1071" t="s">
        <v>1</v>
      </c>
      <c r="P45" s="1222" t="s">
        <v>1</v>
      </c>
      <c r="Q45" s="154"/>
      <c r="R45" s="1007"/>
      <c r="S45" s="1007"/>
      <c r="T45" s="1007"/>
      <c r="U45" s="1007"/>
      <c r="V45" s="1007"/>
      <c r="W45" s="1007"/>
      <c r="X45" s="1007"/>
    </row>
    <row r="46" spans="2:24" s="47" customFormat="1" ht="24" customHeight="1">
      <c r="B46" s="82"/>
      <c r="C46" s="306" t="s">
        <v>209</v>
      </c>
      <c r="D46" s="233">
        <v>-67719</v>
      </c>
      <c r="E46" s="112">
        <v>-35000</v>
      </c>
      <c r="F46" s="233">
        <v>-30000</v>
      </c>
      <c r="G46" s="233">
        <v>-20000</v>
      </c>
      <c r="H46" s="233">
        <v>-20000</v>
      </c>
      <c r="I46" s="112">
        <v>-20035</v>
      </c>
      <c r="J46" s="233">
        <v>-10061</v>
      </c>
      <c r="K46" s="112">
        <v>-42</v>
      </c>
      <c r="L46" s="112">
        <v>-10019</v>
      </c>
      <c r="M46" s="233">
        <v>-10011</v>
      </c>
      <c r="N46" s="233">
        <v>-20003</v>
      </c>
      <c r="O46" s="233">
        <v>-10000</v>
      </c>
      <c r="P46" s="1222" t="s">
        <v>1</v>
      </c>
      <c r="Q46" s="154"/>
      <c r="R46" s="1007"/>
      <c r="S46" s="1007"/>
      <c r="T46" s="1007"/>
      <c r="U46" s="1007"/>
      <c r="V46" s="1007"/>
      <c r="W46" s="1007"/>
      <c r="X46" s="1007"/>
    </row>
    <row r="47" spans="2:24" s="47" customFormat="1" ht="24" customHeight="1">
      <c r="B47" s="82"/>
      <c r="C47" s="555" t="s">
        <v>602</v>
      </c>
      <c r="D47" s="233" t="s">
        <v>329</v>
      </c>
      <c r="E47" s="112" t="s">
        <v>329</v>
      </c>
      <c r="F47" s="233" t="s">
        <v>329</v>
      </c>
      <c r="G47" s="233" t="s">
        <v>329</v>
      </c>
      <c r="H47" s="233" t="s">
        <v>329</v>
      </c>
      <c r="I47" s="112" t="s">
        <v>329</v>
      </c>
      <c r="J47" s="233" t="s">
        <v>329</v>
      </c>
      <c r="K47" s="112" t="s">
        <v>329</v>
      </c>
      <c r="L47" s="112">
        <v>-12747</v>
      </c>
      <c r="M47" s="233">
        <v>-14235</v>
      </c>
      <c r="N47" s="233">
        <v>-15085</v>
      </c>
      <c r="O47" s="233">
        <v>-16929</v>
      </c>
      <c r="P47" s="286">
        <v>-8471</v>
      </c>
      <c r="Q47" s="154"/>
      <c r="R47" s="1007"/>
      <c r="S47" s="1007"/>
      <c r="T47" s="1007"/>
      <c r="U47" s="1007"/>
      <c r="V47" s="1007"/>
      <c r="W47" s="1007"/>
      <c r="X47" s="1007"/>
    </row>
    <row r="48" spans="2:24" s="47" customFormat="1" ht="24" customHeight="1">
      <c r="B48" s="82"/>
      <c r="C48" s="307" t="s">
        <v>210</v>
      </c>
      <c r="D48" s="233">
        <v>7249</v>
      </c>
      <c r="E48" s="112" t="s">
        <v>80</v>
      </c>
      <c r="F48" s="233" t="s">
        <v>479</v>
      </c>
      <c r="G48" s="233" t="s">
        <v>1</v>
      </c>
      <c r="H48" s="233">
        <v>5</v>
      </c>
      <c r="I48" s="112" t="s">
        <v>1</v>
      </c>
      <c r="J48" s="233" t="s">
        <v>329</v>
      </c>
      <c r="K48" s="112" t="s">
        <v>556</v>
      </c>
      <c r="L48" s="639" t="s">
        <v>329</v>
      </c>
      <c r="M48" s="825" t="s">
        <v>329</v>
      </c>
      <c r="N48" s="1071" t="s">
        <v>658</v>
      </c>
      <c r="O48" s="1071" t="s">
        <v>1</v>
      </c>
      <c r="P48" s="1222" t="s">
        <v>1</v>
      </c>
      <c r="Q48" s="1030"/>
      <c r="R48" s="1007"/>
      <c r="S48" s="1007"/>
      <c r="T48" s="1007"/>
      <c r="U48" s="1007"/>
      <c r="V48" s="1007"/>
      <c r="W48" s="1007"/>
      <c r="X48" s="1007"/>
    </row>
    <row r="49" spans="2:24" s="47" customFormat="1" ht="24" customHeight="1">
      <c r="B49" s="82"/>
      <c r="C49" s="307" t="s">
        <v>211</v>
      </c>
      <c r="D49" s="233">
        <v>-5756</v>
      </c>
      <c r="E49" s="112">
        <v>-468</v>
      </c>
      <c r="F49" s="233">
        <v>-0.1</v>
      </c>
      <c r="G49" s="233">
        <v>-129</v>
      </c>
      <c r="H49" s="233">
        <v>-18</v>
      </c>
      <c r="I49" s="112" t="s">
        <v>1</v>
      </c>
      <c r="J49" s="233" t="s">
        <v>329</v>
      </c>
      <c r="K49" s="112">
        <v>-1195</v>
      </c>
      <c r="L49" s="112">
        <v>-115</v>
      </c>
      <c r="M49" s="233">
        <v>-3172</v>
      </c>
      <c r="N49" s="233">
        <v>-1875</v>
      </c>
      <c r="O49" s="233">
        <v>-3</v>
      </c>
      <c r="P49" s="286">
        <v>-18186</v>
      </c>
      <c r="Q49" s="154"/>
      <c r="R49" s="1007"/>
      <c r="S49" s="1007"/>
      <c r="T49" s="1007"/>
      <c r="U49" s="1007"/>
      <c r="V49" s="1007"/>
      <c r="W49" s="1007"/>
      <c r="X49" s="1007"/>
    </row>
    <row r="50" spans="2:24" s="47" customFormat="1" ht="24" customHeight="1">
      <c r="B50" s="82"/>
      <c r="C50" s="556" t="s">
        <v>503</v>
      </c>
      <c r="D50" s="233">
        <v>1261</v>
      </c>
      <c r="E50" s="112">
        <v>71</v>
      </c>
      <c r="F50" s="233">
        <v>104</v>
      </c>
      <c r="G50" s="233">
        <v>3209</v>
      </c>
      <c r="H50" s="233">
        <v>323</v>
      </c>
      <c r="I50" s="112">
        <v>771</v>
      </c>
      <c r="J50" s="233">
        <v>7389</v>
      </c>
      <c r="K50" s="112">
        <v>3873</v>
      </c>
      <c r="L50" s="112">
        <v>3408</v>
      </c>
      <c r="M50" s="233">
        <v>1186</v>
      </c>
      <c r="N50" s="233">
        <v>418</v>
      </c>
      <c r="O50" s="233">
        <v>1564</v>
      </c>
      <c r="P50" s="286">
        <v>365</v>
      </c>
      <c r="Q50" s="154"/>
      <c r="R50" s="1007"/>
      <c r="S50" s="1007"/>
      <c r="T50" s="1007"/>
      <c r="U50" s="1007"/>
      <c r="V50" s="1007"/>
      <c r="W50" s="1007"/>
      <c r="X50" s="1007"/>
    </row>
    <row r="51" spans="2:24" s="47" customFormat="1" ht="24" customHeight="1">
      <c r="B51" s="82"/>
      <c r="C51" s="556" t="s">
        <v>582</v>
      </c>
      <c r="D51" s="233" t="s">
        <v>329</v>
      </c>
      <c r="E51" s="112" t="s">
        <v>329</v>
      </c>
      <c r="F51" s="233" t="s">
        <v>329</v>
      </c>
      <c r="G51" s="233" t="s">
        <v>329</v>
      </c>
      <c r="H51" s="233" t="s">
        <v>329</v>
      </c>
      <c r="I51" s="112" t="s">
        <v>329</v>
      </c>
      <c r="J51" s="233" t="s">
        <v>329</v>
      </c>
      <c r="K51" s="112" t="s">
        <v>329</v>
      </c>
      <c r="L51" s="112">
        <v>6</v>
      </c>
      <c r="M51" s="233">
        <v>8</v>
      </c>
      <c r="N51" s="233">
        <v>3</v>
      </c>
      <c r="O51" s="233">
        <v>29</v>
      </c>
      <c r="P51" s="286">
        <v>65</v>
      </c>
      <c r="Q51" s="154"/>
      <c r="R51" s="1007"/>
      <c r="S51" s="1007"/>
      <c r="T51" s="1007"/>
      <c r="U51" s="1007"/>
      <c r="V51" s="1007"/>
      <c r="W51" s="1007"/>
      <c r="X51" s="1007"/>
    </row>
    <row r="52" spans="2:24" s="47" customFormat="1" ht="24" customHeight="1">
      <c r="B52" s="82"/>
      <c r="C52" s="307" t="s">
        <v>212</v>
      </c>
      <c r="D52" s="233">
        <v>-11</v>
      </c>
      <c r="E52" s="112">
        <v>-1</v>
      </c>
      <c r="F52" s="233">
        <v>-11</v>
      </c>
      <c r="G52" s="233">
        <v>-2</v>
      </c>
      <c r="H52" s="233">
        <v>-2</v>
      </c>
      <c r="I52" s="112">
        <v>-10</v>
      </c>
      <c r="J52" s="233">
        <v>-4</v>
      </c>
      <c r="K52" s="112">
        <v>-691</v>
      </c>
      <c r="L52" s="640">
        <v>-10059</v>
      </c>
      <c r="M52" s="826">
        <v>-5000</v>
      </c>
      <c r="N52" s="233">
        <v>-15173</v>
      </c>
      <c r="O52" s="233">
        <v>-139</v>
      </c>
      <c r="P52" s="286">
        <v>-30026</v>
      </c>
      <c r="Q52" s="154"/>
      <c r="R52" s="1007"/>
      <c r="S52" s="1007"/>
      <c r="T52" s="1007"/>
      <c r="U52" s="1007"/>
      <c r="V52" s="1007"/>
      <c r="W52" s="1007"/>
      <c r="X52" s="1007"/>
    </row>
    <row r="53" spans="2:24" s="47" customFormat="1" ht="24" customHeight="1">
      <c r="B53" s="82"/>
      <c r="C53" s="306" t="s">
        <v>213</v>
      </c>
      <c r="D53" s="233">
        <v>-3753</v>
      </c>
      <c r="E53" s="112">
        <v>-3753</v>
      </c>
      <c r="F53" s="233">
        <v>-4378</v>
      </c>
      <c r="G53" s="233">
        <v>-5629</v>
      </c>
      <c r="H53" s="233">
        <v>-9382</v>
      </c>
      <c r="I53" s="112">
        <v>-10008</v>
      </c>
      <c r="J53" s="233">
        <v>-11258</v>
      </c>
      <c r="K53" s="112">
        <v>-16888</v>
      </c>
      <c r="L53" s="112">
        <v>-22517</v>
      </c>
      <c r="M53" s="233">
        <v>-16381</v>
      </c>
      <c r="N53" s="233">
        <v>-16408</v>
      </c>
      <c r="O53" s="233">
        <v>-29208</v>
      </c>
      <c r="P53" s="286">
        <v>-15065</v>
      </c>
      <c r="Q53" s="154"/>
      <c r="R53" s="1007"/>
      <c r="S53" s="1007"/>
      <c r="T53" s="1007"/>
      <c r="U53" s="1007"/>
      <c r="V53" s="1007"/>
      <c r="W53" s="1007"/>
      <c r="X53" s="1007"/>
    </row>
    <row r="54" spans="2:24" s="47" customFormat="1" ht="24" customHeight="1">
      <c r="B54" s="82"/>
      <c r="C54" s="312" t="s">
        <v>214</v>
      </c>
      <c r="D54" s="252">
        <v>-1801</v>
      </c>
      <c r="E54" s="165">
        <v>-1659</v>
      </c>
      <c r="F54" s="252">
        <v>-1805</v>
      </c>
      <c r="G54" s="252">
        <v>-2320</v>
      </c>
      <c r="H54" s="252">
        <v>-1763</v>
      </c>
      <c r="I54" s="165">
        <v>-2563</v>
      </c>
      <c r="J54" s="252">
        <v>-2622</v>
      </c>
      <c r="K54" s="165">
        <v>-3139</v>
      </c>
      <c r="L54" s="165">
        <v>-3662</v>
      </c>
      <c r="M54" s="252">
        <v>-2878</v>
      </c>
      <c r="N54" s="252">
        <v>-4710</v>
      </c>
      <c r="O54" s="252">
        <v>-5047</v>
      </c>
      <c r="P54" s="298">
        <v>-2293</v>
      </c>
      <c r="Q54" s="154"/>
      <c r="R54" s="1007"/>
      <c r="S54" s="1007"/>
      <c r="T54" s="1007"/>
      <c r="U54" s="1007"/>
      <c r="V54" s="1007"/>
      <c r="W54" s="1007"/>
      <c r="X54" s="1007"/>
    </row>
    <row r="55" spans="2:24" ht="24" customHeight="1">
      <c r="B55" s="83" t="s">
        <v>173</v>
      </c>
      <c r="C55" s="310" t="s">
        <v>215</v>
      </c>
      <c r="D55" s="234">
        <v>-922</v>
      </c>
      <c r="E55" s="113">
        <v>-2050</v>
      </c>
      <c r="F55" s="234">
        <v>-2160</v>
      </c>
      <c r="G55" s="234">
        <v>-2752</v>
      </c>
      <c r="H55" s="234">
        <v>-2292</v>
      </c>
      <c r="I55" s="113">
        <v>-2507</v>
      </c>
      <c r="J55" s="234">
        <v>-666</v>
      </c>
      <c r="K55" s="113">
        <v>-2106</v>
      </c>
      <c r="L55" s="113">
        <v>91</v>
      </c>
      <c r="M55" s="234">
        <v>15</v>
      </c>
      <c r="N55" s="234">
        <v>-66</v>
      </c>
      <c r="O55" s="234">
        <v>-1411</v>
      </c>
      <c r="P55" s="1312" t="s">
        <v>734</v>
      </c>
      <c r="Q55" s="154"/>
    </row>
    <row r="56" spans="2:24" s="53" customFormat="1" ht="26.25" customHeight="1">
      <c r="B56" s="313" t="s">
        <v>465</v>
      </c>
      <c r="C56" s="52"/>
      <c r="D56" s="235">
        <v>-29530</v>
      </c>
      <c r="E56" s="114">
        <v>-56177</v>
      </c>
      <c r="F56" s="235">
        <v>-30931</v>
      </c>
      <c r="G56" s="235">
        <v>-42600</v>
      </c>
      <c r="H56" s="235">
        <v>-114695</v>
      </c>
      <c r="I56" s="114">
        <v>-4029</v>
      </c>
      <c r="J56" s="235">
        <v>-13052</v>
      </c>
      <c r="K56" s="114">
        <v>-74907</v>
      </c>
      <c r="L56" s="114">
        <v>-12164</v>
      </c>
      <c r="M56" s="235">
        <v>-40621</v>
      </c>
      <c r="N56" s="235">
        <v>46898</v>
      </c>
      <c r="O56" s="235">
        <v>-230367</v>
      </c>
      <c r="P56" s="288">
        <v>-161202</v>
      </c>
      <c r="Q56" s="155"/>
      <c r="R56" s="654"/>
      <c r="S56" s="654"/>
      <c r="T56" s="654"/>
      <c r="U56" s="654"/>
      <c r="V56" s="654"/>
      <c r="W56" s="654"/>
      <c r="X56" s="654"/>
    </row>
    <row r="57" spans="2:24" ht="26.25" customHeight="1">
      <c r="B57" s="314" t="s">
        <v>216</v>
      </c>
      <c r="C57" s="93"/>
      <c r="D57" s="254">
        <v>16913</v>
      </c>
      <c r="E57" s="122">
        <v>-12706</v>
      </c>
      <c r="F57" s="254">
        <v>-8403</v>
      </c>
      <c r="G57" s="254">
        <v>-17282</v>
      </c>
      <c r="H57" s="254">
        <v>-48666</v>
      </c>
      <c r="I57" s="122">
        <v>-35350</v>
      </c>
      <c r="J57" s="254">
        <v>-648</v>
      </c>
      <c r="K57" s="122">
        <v>-20631</v>
      </c>
      <c r="L57" s="122">
        <v>-7324</v>
      </c>
      <c r="M57" s="254">
        <v>8674</v>
      </c>
      <c r="N57" s="254">
        <v>-26835</v>
      </c>
      <c r="O57" s="254">
        <v>-29570</v>
      </c>
      <c r="P57" s="300">
        <v>-29767</v>
      </c>
      <c r="Q57" s="154"/>
    </row>
    <row r="58" spans="2:24" ht="26.25" customHeight="1">
      <c r="B58" s="314" t="s">
        <v>217</v>
      </c>
      <c r="C58" s="93"/>
      <c r="D58" s="254">
        <v>411632</v>
      </c>
      <c r="E58" s="122">
        <v>425595</v>
      </c>
      <c r="F58" s="254">
        <v>424371</v>
      </c>
      <c r="G58" s="254">
        <v>420658</v>
      </c>
      <c r="H58" s="254">
        <v>403748</v>
      </c>
      <c r="I58" s="122">
        <v>344414</v>
      </c>
      <c r="J58" s="254">
        <v>308632</v>
      </c>
      <c r="K58" s="122">
        <v>305241</v>
      </c>
      <c r="L58" s="122">
        <v>285687</v>
      </c>
      <c r="M58" s="254">
        <v>272651</v>
      </c>
      <c r="N58" s="254">
        <v>287597</v>
      </c>
      <c r="O58" s="254">
        <v>271651</v>
      </c>
      <c r="P58" s="300">
        <v>247286</v>
      </c>
      <c r="Q58" s="154"/>
    </row>
    <row r="59" spans="2:24" ht="26.25" customHeight="1" thickBot="1">
      <c r="B59" s="314" t="s">
        <v>218</v>
      </c>
      <c r="C59" s="94"/>
      <c r="D59" s="255">
        <v>-2950</v>
      </c>
      <c r="E59" s="271">
        <v>11481</v>
      </c>
      <c r="F59" s="594">
        <v>4690</v>
      </c>
      <c r="G59" s="594">
        <v>372</v>
      </c>
      <c r="H59" s="594">
        <v>-10667</v>
      </c>
      <c r="I59" s="271">
        <v>-430</v>
      </c>
      <c r="J59" s="594">
        <v>-2742</v>
      </c>
      <c r="K59" s="271">
        <v>1076</v>
      </c>
      <c r="L59" s="271">
        <v>-5711</v>
      </c>
      <c r="M59" s="594">
        <v>6271</v>
      </c>
      <c r="N59" s="594">
        <v>10890</v>
      </c>
      <c r="O59" s="594">
        <v>5260</v>
      </c>
      <c r="P59" s="301">
        <v>8667</v>
      </c>
      <c r="Q59" s="154"/>
    </row>
    <row r="60" spans="2:24" ht="26.25" customHeight="1" thickTop="1">
      <c r="B60" s="315" t="s">
        <v>219</v>
      </c>
      <c r="C60" s="92"/>
      <c r="D60" s="256">
        <v>425595</v>
      </c>
      <c r="E60" s="123">
        <v>424371</v>
      </c>
      <c r="F60" s="256">
        <v>420658</v>
      </c>
      <c r="G60" s="256">
        <v>403748</v>
      </c>
      <c r="H60" s="256">
        <v>344414</v>
      </c>
      <c r="I60" s="123">
        <v>308632</v>
      </c>
      <c r="J60" s="256">
        <v>305241</v>
      </c>
      <c r="K60" s="123">
        <v>285687</v>
      </c>
      <c r="L60" s="641">
        <v>272651</v>
      </c>
      <c r="M60" s="827">
        <v>287597</v>
      </c>
      <c r="N60" s="256">
        <v>271651</v>
      </c>
      <c r="O60" s="256">
        <v>247286</v>
      </c>
      <c r="P60" s="302">
        <v>226186</v>
      </c>
      <c r="Q60" s="155"/>
    </row>
    <row r="61" spans="2:24" ht="24.75" customHeight="1">
      <c r="L61" s="642"/>
      <c r="M61" s="642"/>
      <c r="N61" s="642"/>
      <c r="O61" s="1161"/>
      <c r="P61" s="642"/>
      <c r="Q61" s="47"/>
    </row>
    <row r="62" spans="2:24" ht="17.25" customHeight="1">
      <c r="B62" s="647" t="s">
        <v>598</v>
      </c>
      <c r="C62" s="632"/>
      <c r="D62" s="632"/>
      <c r="E62" s="632"/>
      <c r="F62" s="632"/>
      <c r="G62" s="632"/>
      <c r="H62" s="632"/>
      <c r="I62" s="632"/>
      <c r="O62" s="1007"/>
    </row>
    <row r="63" spans="2:24" ht="17.25" customHeight="1">
      <c r="B63" s="647" t="s">
        <v>599</v>
      </c>
      <c r="C63" s="633"/>
      <c r="D63" s="633"/>
      <c r="E63" s="633"/>
      <c r="F63" s="633"/>
      <c r="G63" s="633"/>
      <c r="H63" s="633"/>
      <c r="I63" s="633"/>
      <c r="J63" s="633"/>
      <c r="O63" s="1007"/>
    </row>
    <row r="64" spans="2:24" ht="17.25" customHeight="1">
      <c r="B64" s="647" t="s">
        <v>600</v>
      </c>
      <c r="O64" s="1007"/>
    </row>
    <row r="65" ht="10.5" customHeight="1"/>
    <row r="66" ht="10.5" customHeight="1"/>
  </sheetData>
  <mergeCells count="14">
    <mergeCell ref="P3:P4"/>
    <mergeCell ref="N3:N4"/>
    <mergeCell ref="D3:D4"/>
    <mergeCell ref="E3:E4"/>
    <mergeCell ref="B3:C4"/>
    <mergeCell ref="J3:J4"/>
    <mergeCell ref="L3:L4"/>
    <mergeCell ref="K3:K4"/>
    <mergeCell ref="F3:F4"/>
    <mergeCell ref="G3:G4"/>
    <mergeCell ref="I3:I4"/>
    <mergeCell ref="H3:H4"/>
    <mergeCell ref="M3:M4"/>
    <mergeCell ref="O3:O4"/>
  </mergeCells>
  <phoneticPr fontId="2"/>
  <printOptions horizontalCentered="1"/>
  <pageMargins left="0.39370078740157483" right="0.43307086614173229" top="0.78740157480314965" bottom="0.39370078740157483" header="0.27559055118110237" footer="0.35433070866141736"/>
  <pageSetup paperSize="8" scale="5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election activeCell="AP50" sqref="AP50"/>
    </sheetView>
  </sheetViews>
  <sheetFormatPr defaultColWidth="9" defaultRowHeight="28.5" customHeight="1"/>
  <cols>
    <col min="1" max="1" width="3.54296875" style="3" customWidth="1"/>
    <col min="2" max="2" width="42.54296875" style="15" customWidth="1"/>
    <col min="3" max="7" width="20.54296875" style="1" customWidth="1"/>
    <col min="8" max="15" width="20.54296875" style="2" customWidth="1"/>
    <col min="16" max="17" width="20.54296875" style="4" customWidth="1"/>
    <col min="18" max="23" width="20.54296875" style="3" customWidth="1"/>
    <col min="24" max="16384" width="9" style="3"/>
  </cols>
  <sheetData>
    <row r="1" spans="1:22" ht="48.75" customHeight="1">
      <c r="A1" s="96" t="s">
        <v>518</v>
      </c>
      <c r="B1" s="96"/>
      <c r="E1" s="2"/>
      <c r="F1" s="2"/>
      <c r="G1" s="2"/>
      <c r="I1" s="3"/>
      <c r="J1" s="3"/>
      <c r="K1" s="3"/>
      <c r="L1" s="3"/>
      <c r="M1" s="3"/>
      <c r="N1" s="3"/>
      <c r="O1" s="3"/>
      <c r="P1" s="3"/>
      <c r="Q1" s="3"/>
    </row>
    <row r="2" spans="1:22" ht="30">
      <c r="B2" s="5"/>
      <c r="E2" s="2"/>
      <c r="F2" s="2"/>
      <c r="G2" s="2"/>
      <c r="H2" s="7"/>
      <c r="I2" s="3"/>
      <c r="K2" s="3"/>
      <c r="L2" s="159"/>
      <c r="M2" s="3"/>
      <c r="N2" s="3"/>
      <c r="O2" s="3"/>
      <c r="P2" s="3"/>
      <c r="Q2" s="159"/>
      <c r="V2" s="159" t="s">
        <v>75</v>
      </c>
    </row>
    <row r="3" spans="1:22" s="8" customFormat="1" ht="49.5" customHeight="1">
      <c r="B3" s="85"/>
      <c r="C3" s="1388" t="s">
        <v>33</v>
      </c>
      <c r="D3" s="1389"/>
      <c r="E3" s="1389"/>
      <c r="F3" s="1390"/>
      <c r="G3" s="1388" t="s">
        <v>0</v>
      </c>
      <c r="H3" s="1389"/>
      <c r="I3" s="1389"/>
      <c r="J3" s="1390"/>
      <c r="K3" s="1393" t="s">
        <v>19</v>
      </c>
      <c r="L3" s="1394"/>
      <c r="M3" s="1394"/>
      <c r="N3" s="1395"/>
      <c r="O3" s="1393" t="s">
        <v>20</v>
      </c>
      <c r="P3" s="1394"/>
      <c r="Q3" s="1394"/>
      <c r="R3" s="1395"/>
      <c r="S3" s="1393" t="s">
        <v>2</v>
      </c>
      <c r="T3" s="1394"/>
      <c r="U3" s="1394"/>
      <c r="V3" s="1395"/>
    </row>
    <row r="4" spans="1:22" s="9" customFormat="1" ht="42" customHeight="1">
      <c r="B4" s="86"/>
      <c r="C4" s="1413" t="s">
        <v>51</v>
      </c>
      <c r="D4" s="1384" t="s">
        <v>53</v>
      </c>
      <c r="E4" s="1384" t="s">
        <v>66</v>
      </c>
      <c r="F4" s="1396" t="s">
        <v>74</v>
      </c>
      <c r="G4" s="1413" t="s">
        <v>51</v>
      </c>
      <c r="H4" s="1384" t="s">
        <v>53</v>
      </c>
      <c r="I4" s="1384" t="s">
        <v>66</v>
      </c>
      <c r="J4" s="1396" t="s">
        <v>74</v>
      </c>
      <c r="K4" s="1397" t="s">
        <v>51</v>
      </c>
      <c r="L4" s="1384" t="s">
        <v>53</v>
      </c>
      <c r="M4" s="1384" t="s">
        <v>66</v>
      </c>
      <c r="N4" s="1396" t="s">
        <v>74</v>
      </c>
      <c r="O4" s="1413" t="s">
        <v>51</v>
      </c>
      <c r="P4" s="1399" t="s">
        <v>53</v>
      </c>
      <c r="Q4" s="1384" t="s">
        <v>66</v>
      </c>
      <c r="R4" s="1396" t="s">
        <v>74</v>
      </c>
      <c r="S4" s="1411" t="s">
        <v>51</v>
      </c>
      <c r="T4" s="1412" t="s">
        <v>53</v>
      </c>
      <c r="U4" s="1410" t="s">
        <v>66</v>
      </c>
      <c r="V4" s="1396" t="s">
        <v>74</v>
      </c>
    </row>
    <row r="5" spans="1:22" s="10" customFormat="1" ht="42" customHeight="1">
      <c r="B5" s="87"/>
      <c r="C5" s="1383"/>
      <c r="D5" s="1385"/>
      <c r="E5" s="1385"/>
      <c r="F5" s="1392"/>
      <c r="G5" s="1383"/>
      <c r="H5" s="1385"/>
      <c r="I5" s="1385"/>
      <c r="J5" s="1392"/>
      <c r="K5" s="1398"/>
      <c r="L5" s="1385"/>
      <c r="M5" s="1385"/>
      <c r="N5" s="1392"/>
      <c r="O5" s="1383"/>
      <c r="P5" s="1400"/>
      <c r="Q5" s="1385"/>
      <c r="R5" s="1392"/>
      <c r="S5" s="1383"/>
      <c r="T5" s="1400"/>
      <c r="U5" s="1385"/>
      <c r="V5" s="1392"/>
    </row>
    <row r="6" spans="1:22" s="11" customFormat="1" ht="43.5" customHeight="1">
      <c r="B6" s="88" t="s">
        <v>49</v>
      </c>
      <c r="C6" s="166">
        <v>9998</v>
      </c>
      <c r="D6" s="167">
        <v>9687</v>
      </c>
      <c r="E6" s="167">
        <v>10330</v>
      </c>
      <c r="F6" s="149">
        <v>9503</v>
      </c>
      <c r="G6" s="166">
        <v>562</v>
      </c>
      <c r="H6" s="167">
        <v>561</v>
      </c>
      <c r="I6" s="167">
        <v>759</v>
      </c>
      <c r="J6" s="149">
        <v>668</v>
      </c>
      <c r="K6" s="168">
        <v>-39</v>
      </c>
      <c r="L6" s="167">
        <v>14</v>
      </c>
      <c r="M6" s="167">
        <v>116</v>
      </c>
      <c r="N6" s="149">
        <v>55</v>
      </c>
      <c r="O6" s="166">
        <v>-41</v>
      </c>
      <c r="P6" s="168">
        <v>20</v>
      </c>
      <c r="Q6" s="167">
        <v>124</v>
      </c>
      <c r="R6" s="149">
        <v>38</v>
      </c>
      <c r="S6" s="166">
        <v>4068</v>
      </c>
      <c r="T6" s="168">
        <v>3780</v>
      </c>
      <c r="U6" s="167">
        <v>3922</v>
      </c>
      <c r="V6" s="149">
        <v>3835</v>
      </c>
    </row>
    <row r="7" spans="1:22" s="11" customFormat="1" ht="43.5" customHeight="1">
      <c r="B7" s="89" t="s">
        <v>50</v>
      </c>
      <c r="C7" s="169">
        <v>8761</v>
      </c>
      <c r="D7" s="170">
        <v>10155</v>
      </c>
      <c r="E7" s="170">
        <v>10521</v>
      </c>
      <c r="F7" s="150">
        <v>8890</v>
      </c>
      <c r="G7" s="169">
        <v>371</v>
      </c>
      <c r="H7" s="170">
        <v>417</v>
      </c>
      <c r="I7" s="170">
        <v>578</v>
      </c>
      <c r="J7" s="150">
        <v>313</v>
      </c>
      <c r="K7" s="171">
        <v>135</v>
      </c>
      <c r="L7" s="170">
        <v>176</v>
      </c>
      <c r="M7" s="170">
        <v>313</v>
      </c>
      <c r="N7" s="150">
        <v>80</v>
      </c>
      <c r="O7" s="169">
        <v>126</v>
      </c>
      <c r="P7" s="171">
        <v>287</v>
      </c>
      <c r="Q7" s="170">
        <v>326</v>
      </c>
      <c r="R7" s="150">
        <v>97</v>
      </c>
      <c r="S7" s="169">
        <v>4834</v>
      </c>
      <c r="T7" s="171">
        <v>5437</v>
      </c>
      <c r="U7" s="170">
        <v>5411</v>
      </c>
      <c r="V7" s="150">
        <v>5201</v>
      </c>
    </row>
    <row r="8" spans="1:22" s="11" customFormat="1" ht="43.5" customHeight="1">
      <c r="B8" s="89" t="s">
        <v>73</v>
      </c>
      <c r="C8" s="169">
        <v>5507</v>
      </c>
      <c r="D8" s="170">
        <v>6165</v>
      </c>
      <c r="E8" s="170">
        <v>6932</v>
      </c>
      <c r="F8" s="150">
        <v>5755</v>
      </c>
      <c r="G8" s="169">
        <v>319</v>
      </c>
      <c r="H8" s="170">
        <v>363</v>
      </c>
      <c r="I8" s="170">
        <v>417</v>
      </c>
      <c r="J8" s="150">
        <v>346</v>
      </c>
      <c r="K8" s="171">
        <v>48</v>
      </c>
      <c r="L8" s="170">
        <v>91</v>
      </c>
      <c r="M8" s="170">
        <v>132</v>
      </c>
      <c r="N8" s="150">
        <v>88</v>
      </c>
      <c r="O8" s="169">
        <v>29</v>
      </c>
      <c r="P8" s="171">
        <v>68</v>
      </c>
      <c r="Q8" s="170">
        <v>98</v>
      </c>
      <c r="R8" s="150">
        <v>58</v>
      </c>
      <c r="S8" s="169">
        <v>2555</v>
      </c>
      <c r="T8" s="171">
        <v>2595</v>
      </c>
      <c r="U8" s="170">
        <v>2723</v>
      </c>
      <c r="V8" s="150">
        <v>2659</v>
      </c>
    </row>
    <row r="9" spans="1:22" s="11" customFormat="1" ht="43.5" customHeight="1">
      <c r="B9" s="89" t="s">
        <v>31</v>
      </c>
      <c r="C9" s="169">
        <v>13669</v>
      </c>
      <c r="D9" s="170">
        <v>13831</v>
      </c>
      <c r="E9" s="170">
        <v>16838</v>
      </c>
      <c r="F9" s="150">
        <v>14947</v>
      </c>
      <c r="G9" s="169">
        <v>465</v>
      </c>
      <c r="H9" s="170">
        <v>529</v>
      </c>
      <c r="I9" s="170">
        <v>517</v>
      </c>
      <c r="J9" s="150">
        <v>526</v>
      </c>
      <c r="K9" s="171">
        <v>41</v>
      </c>
      <c r="L9" s="170">
        <v>114</v>
      </c>
      <c r="M9" s="170">
        <v>122</v>
      </c>
      <c r="N9" s="150">
        <v>145</v>
      </c>
      <c r="O9" s="169">
        <v>-41</v>
      </c>
      <c r="P9" s="171">
        <v>53</v>
      </c>
      <c r="Q9" s="170">
        <v>78</v>
      </c>
      <c r="R9" s="150">
        <v>123</v>
      </c>
      <c r="S9" s="169">
        <v>4194</v>
      </c>
      <c r="T9" s="171">
        <v>4200</v>
      </c>
      <c r="U9" s="170">
        <v>3935</v>
      </c>
      <c r="V9" s="150">
        <v>4167</v>
      </c>
    </row>
    <row r="10" spans="1:22" s="11" customFormat="1" ht="43.5" customHeight="1">
      <c r="B10" s="89" t="s">
        <v>8</v>
      </c>
      <c r="C10" s="169">
        <v>671</v>
      </c>
      <c r="D10" s="170">
        <v>481</v>
      </c>
      <c r="E10" s="170">
        <v>494</v>
      </c>
      <c r="F10" s="150">
        <v>617</v>
      </c>
      <c r="G10" s="169">
        <v>72</v>
      </c>
      <c r="H10" s="170">
        <v>65</v>
      </c>
      <c r="I10" s="170">
        <v>45</v>
      </c>
      <c r="J10" s="150">
        <v>71</v>
      </c>
      <c r="K10" s="171">
        <v>-30</v>
      </c>
      <c r="L10" s="170">
        <v>-34</v>
      </c>
      <c r="M10" s="170">
        <v>-24</v>
      </c>
      <c r="N10" s="150">
        <v>-54</v>
      </c>
      <c r="O10" s="169">
        <v>64</v>
      </c>
      <c r="P10" s="171">
        <v>25</v>
      </c>
      <c r="Q10" s="170">
        <v>-4</v>
      </c>
      <c r="R10" s="150">
        <v>26</v>
      </c>
      <c r="S10" s="169">
        <v>2954</v>
      </c>
      <c r="T10" s="171">
        <v>2649</v>
      </c>
      <c r="U10" s="170">
        <v>2528</v>
      </c>
      <c r="V10" s="150">
        <v>2598</v>
      </c>
    </row>
    <row r="11" spans="1:22" s="11" customFormat="1" ht="43.5" customHeight="1" thickBot="1">
      <c r="B11" s="88" t="s">
        <v>43</v>
      </c>
      <c r="C11" s="172">
        <v>-162</v>
      </c>
      <c r="D11" s="173">
        <v>-173</v>
      </c>
      <c r="E11" s="173">
        <v>-173</v>
      </c>
      <c r="F11" s="151">
        <v>-153</v>
      </c>
      <c r="G11" s="172">
        <v>-7</v>
      </c>
      <c r="H11" s="173">
        <v>-8</v>
      </c>
      <c r="I11" s="173">
        <v>0</v>
      </c>
      <c r="J11" s="151">
        <v>-3</v>
      </c>
      <c r="K11" s="174">
        <v>6</v>
      </c>
      <c r="L11" s="173">
        <v>13</v>
      </c>
      <c r="M11" s="173">
        <v>-14</v>
      </c>
      <c r="N11" s="151">
        <v>19</v>
      </c>
      <c r="O11" s="172" t="s">
        <v>72</v>
      </c>
      <c r="P11" s="217" t="s">
        <v>72</v>
      </c>
      <c r="Q11" s="174" t="s">
        <v>72</v>
      </c>
      <c r="R11" s="151">
        <v>3</v>
      </c>
      <c r="S11" s="172">
        <v>3004</v>
      </c>
      <c r="T11" s="174">
        <v>2509</v>
      </c>
      <c r="U11" s="173">
        <v>2687</v>
      </c>
      <c r="V11" s="151">
        <v>2404</v>
      </c>
    </row>
    <row r="12" spans="1:22" s="13" customFormat="1" ht="43.5" customHeight="1" thickTop="1">
      <c r="B12" s="95" t="s">
        <v>9</v>
      </c>
      <c r="C12" s="175">
        <f>C6+C7+C8+C9+C10+C11</f>
        <v>38444</v>
      </c>
      <c r="D12" s="197">
        <f>D6+D7+D8+D9+D10+D11</f>
        <v>40146</v>
      </c>
      <c r="E12" s="197">
        <v>44942</v>
      </c>
      <c r="F12" s="152">
        <f>F6+F7+F8+F9+F10+F11</f>
        <v>39559</v>
      </c>
      <c r="G12" s="175">
        <f>G6+G7+G8+G9+G10+G11</f>
        <v>1782</v>
      </c>
      <c r="H12" s="197">
        <f>H6+H7+H8+H9+H10+H11</f>
        <v>1927</v>
      </c>
      <c r="I12" s="197">
        <f>I6+I7+I8+I9+I10+I11</f>
        <v>2316</v>
      </c>
      <c r="J12" s="152">
        <f>J6+J7+J8+J9+J10+J11</f>
        <v>1921</v>
      </c>
      <c r="K12" s="176">
        <f>SUM(K6:K11)</f>
        <v>161</v>
      </c>
      <c r="L12" s="197">
        <f>L6+L7+L8+L9+L10+L11+1</f>
        <v>375</v>
      </c>
      <c r="M12" s="197">
        <f>M6+M7+M8+M9+M10+M11</f>
        <v>645</v>
      </c>
      <c r="N12" s="152">
        <f>N6+N7+N8+N9+N10+N11</f>
        <v>333</v>
      </c>
      <c r="O12" s="130">
        <f>O6+O7+O8+O9+O10</f>
        <v>137</v>
      </c>
      <c r="P12" s="197">
        <f>P6+P7+P8+P9+P10</f>
        <v>453</v>
      </c>
      <c r="Q12" s="197">
        <f>Q6+Q7+Q8+Q9+Q10</f>
        <v>622</v>
      </c>
      <c r="R12" s="152">
        <f>R6+R7+R8+R9+R10+R11</f>
        <v>345</v>
      </c>
      <c r="S12" s="175">
        <f>S6+S7+S8+S9+S10+S11</f>
        <v>21609</v>
      </c>
      <c r="T12" s="176">
        <f>T6+T7+T8+T9+T10+T11</f>
        <v>21170</v>
      </c>
      <c r="U12" s="197">
        <f>U6+U7+U8+U9+U10+U11</f>
        <v>21206</v>
      </c>
      <c r="V12" s="152">
        <f>V6+V7+V8+V9+V10+V11</f>
        <v>20864</v>
      </c>
    </row>
    <row r="13" spans="1:22" s="13" customFormat="1" ht="43.5" customHeight="1">
      <c r="B13" s="13" t="s">
        <v>614</v>
      </c>
      <c r="C13" s="12"/>
      <c r="D13" s="12"/>
      <c r="E13" s="12"/>
      <c r="F13" s="12"/>
      <c r="G13" s="12"/>
      <c r="H13" s="12"/>
    </row>
    <row r="14" spans="1:22" s="8" customFormat="1" ht="49.5" customHeight="1">
      <c r="B14" s="648" t="s">
        <v>613</v>
      </c>
      <c r="C14" s="179"/>
      <c r="D14" s="179"/>
      <c r="E14" s="179"/>
      <c r="F14" s="179"/>
      <c r="G14" s="3"/>
      <c r="H14" s="3"/>
    </row>
    <row r="15" spans="1:22" ht="48.75" customHeight="1">
      <c r="A15" s="96" t="s">
        <v>519</v>
      </c>
      <c r="B15" s="96"/>
      <c r="O15" s="3"/>
    </row>
    <row r="16" spans="1:22" ht="30">
      <c r="B16" s="5"/>
      <c r="E16" s="6"/>
      <c r="F16" s="6"/>
      <c r="G16" s="6"/>
      <c r="J16" s="6"/>
      <c r="K16" s="6"/>
      <c r="L16" s="6"/>
      <c r="O16" s="7"/>
      <c r="Q16" s="159" t="s">
        <v>71</v>
      </c>
    </row>
    <row r="17" spans="2:17" s="8" customFormat="1" ht="49.5" customHeight="1">
      <c r="B17" s="85"/>
      <c r="C17" s="1388" t="s">
        <v>33</v>
      </c>
      <c r="D17" s="1389"/>
      <c r="E17" s="1389"/>
      <c r="F17" s="1389"/>
      <c r="G17" s="1390"/>
      <c r="H17" s="1388" t="s">
        <v>0</v>
      </c>
      <c r="I17" s="1389"/>
      <c r="J17" s="1389"/>
      <c r="K17" s="1389"/>
      <c r="L17" s="1390"/>
      <c r="M17" s="1393" t="s">
        <v>19</v>
      </c>
      <c r="N17" s="1394"/>
      <c r="O17" s="1394"/>
      <c r="P17" s="1394"/>
      <c r="Q17" s="1395"/>
    </row>
    <row r="18" spans="2:17" s="9" customFormat="1" ht="32.25" customHeight="1">
      <c r="B18" s="86"/>
      <c r="C18" s="1382" t="s">
        <v>61</v>
      </c>
      <c r="D18" s="1386" t="s">
        <v>34</v>
      </c>
      <c r="E18" s="1386" t="s">
        <v>35</v>
      </c>
      <c r="F18" s="1386" t="s">
        <v>36</v>
      </c>
      <c r="G18" s="1391" t="s">
        <v>37</v>
      </c>
      <c r="H18" s="1382" t="s">
        <v>61</v>
      </c>
      <c r="I18" s="1386" t="s">
        <v>34</v>
      </c>
      <c r="J18" s="1386" t="s">
        <v>35</v>
      </c>
      <c r="K18" s="1386" t="s">
        <v>36</v>
      </c>
      <c r="L18" s="1391" t="s">
        <v>37</v>
      </c>
      <c r="M18" s="1382" t="s">
        <v>61</v>
      </c>
      <c r="N18" s="1386" t="s">
        <v>34</v>
      </c>
      <c r="O18" s="1386" t="s">
        <v>35</v>
      </c>
      <c r="P18" s="1386" t="s">
        <v>36</v>
      </c>
      <c r="Q18" s="1391" t="s">
        <v>37</v>
      </c>
    </row>
    <row r="19" spans="2:17" s="10" customFormat="1" ht="32.25" customHeight="1">
      <c r="B19" s="87"/>
      <c r="C19" s="1383"/>
      <c r="D19" s="1387"/>
      <c r="E19" s="1387"/>
      <c r="F19" s="1387"/>
      <c r="G19" s="1392"/>
      <c r="H19" s="1383"/>
      <c r="I19" s="1387"/>
      <c r="J19" s="1387"/>
      <c r="K19" s="1387"/>
      <c r="L19" s="1392"/>
      <c r="M19" s="1383"/>
      <c r="N19" s="1387"/>
      <c r="O19" s="1387"/>
      <c r="P19" s="1387"/>
      <c r="Q19" s="1392"/>
    </row>
    <row r="20" spans="2:17" s="11" customFormat="1" ht="43.5" customHeight="1">
      <c r="B20" s="88" t="s">
        <v>27</v>
      </c>
      <c r="C20" s="218">
        <v>9450</v>
      </c>
      <c r="D20" s="124">
        <v>9708</v>
      </c>
      <c r="E20" s="124">
        <v>11321</v>
      </c>
      <c r="F20" s="124">
        <v>13159</v>
      </c>
      <c r="G20" s="125">
        <v>11322</v>
      </c>
      <c r="H20" s="218">
        <v>551</v>
      </c>
      <c r="I20" s="124">
        <v>466</v>
      </c>
      <c r="J20" s="124">
        <v>536</v>
      </c>
      <c r="K20" s="124">
        <v>888</v>
      </c>
      <c r="L20" s="125">
        <v>789</v>
      </c>
      <c r="M20" s="218">
        <v>126</v>
      </c>
      <c r="N20" s="124">
        <v>160</v>
      </c>
      <c r="O20" s="124">
        <v>158</v>
      </c>
      <c r="P20" s="124">
        <v>327</v>
      </c>
      <c r="Q20" s="125">
        <v>218</v>
      </c>
    </row>
    <row r="21" spans="2:17" s="11" customFormat="1" ht="43.5" customHeight="1">
      <c r="B21" s="89" t="s">
        <v>28</v>
      </c>
      <c r="C21" s="195">
        <v>11120</v>
      </c>
      <c r="D21" s="126">
        <v>12173</v>
      </c>
      <c r="E21" s="126">
        <v>12945</v>
      </c>
      <c r="F21" s="126">
        <v>14740</v>
      </c>
      <c r="G21" s="127">
        <v>14188</v>
      </c>
      <c r="H21" s="195">
        <v>339</v>
      </c>
      <c r="I21" s="126">
        <v>408</v>
      </c>
      <c r="J21" s="126">
        <v>413</v>
      </c>
      <c r="K21" s="126">
        <v>413</v>
      </c>
      <c r="L21" s="127">
        <v>509</v>
      </c>
      <c r="M21" s="195">
        <v>106</v>
      </c>
      <c r="N21" s="126">
        <v>180</v>
      </c>
      <c r="O21" s="126">
        <v>189</v>
      </c>
      <c r="P21" s="126">
        <v>184</v>
      </c>
      <c r="Q21" s="127">
        <v>277</v>
      </c>
    </row>
    <row r="22" spans="2:17" s="11" customFormat="1" ht="43.5" customHeight="1">
      <c r="B22" s="89" t="s">
        <v>29</v>
      </c>
      <c r="C22" s="195">
        <v>6259</v>
      </c>
      <c r="D22" s="126">
        <v>6792</v>
      </c>
      <c r="E22" s="126">
        <v>7172</v>
      </c>
      <c r="F22" s="126">
        <v>7602</v>
      </c>
      <c r="G22" s="127">
        <v>6823</v>
      </c>
      <c r="H22" s="195">
        <v>441</v>
      </c>
      <c r="I22" s="126">
        <v>434</v>
      </c>
      <c r="J22" s="126">
        <v>488</v>
      </c>
      <c r="K22" s="126">
        <v>538</v>
      </c>
      <c r="L22" s="127">
        <v>415</v>
      </c>
      <c r="M22" s="195">
        <v>156</v>
      </c>
      <c r="N22" s="126">
        <v>166</v>
      </c>
      <c r="O22" s="126">
        <v>218</v>
      </c>
      <c r="P22" s="126">
        <v>233</v>
      </c>
      <c r="Q22" s="127">
        <v>118</v>
      </c>
    </row>
    <row r="23" spans="2:17" s="11" customFormat="1" ht="43.5" customHeight="1">
      <c r="B23" s="89" t="s">
        <v>30</v>
      </c>
      <c r="C23" s="195">
        <v>5043</v>
      </c>
      <c r="D23" s="126">
        <v>4228</v>
      </c>
      <c r="E23" s="126">
        <v>3827</v>
      </c>
      <c r="F23" s="126">
        <v>3470</v>
      </c>
      <c r="G23" s="127">
        <v>2776</v>
      </c>
      <c r="H23" s="195">
        <v>262</v>
      </c>
      <c r="I23" s="126">
        <v>240</v>
      </c>
      <c r="J23" s="126">
        <v>250</v>
      </c>
      <c r="K23" s="126">
        <v>213</v>
      </c>
      <c r="L23" s="127">
        <v>5</v>
      </c>
      <c r="M23" s="195">
        <v>108</v>
      </c>
      <c r="N23" s="126">
        <v>96</v>
      </c>
      <c r="O23" s="126">
        <v>117</v>
      </c>
      <c r="P23" s="126">
        <v>80</v>
      </c>
      <c r="Q23" s="127">
        <v>-131</v>
      </c>
    </row>
    <row r="24" spans="2:17" s="11" customFormat="1" ht="43.5" customHeight="1">
      <c r="B24" s="89" t="s">
        <v>31</v>
      </c>
      <c r="C24" s="195">
        <v>8027</v>
      </c>
      <c r="D24" s="126">
        <v>8821</v>
      </c>
      <c r="E24" s="126">
        <v>9271</v>
      </c>
      <c r="F24" s="126">
        <v>12745</v>
      </c>
      <c r="G24" s="127">
        <v>12646</v>
      </c>
      <c r="H24" s="195">
        <v>512</v>
      </c>
      <c r="I24" s="126">
        <v>393</v>
      </c>
      <c r="J24" s="126">
        <v>384</v>
      </c>
      <c r="K24" s="126">
        <v>386</v>
      </c>
      <c r="L24" s="127">
        <v>334</v>
      </c>
      <c r="M24" s="195">
        <v>114</v>
      </c>
      <c r="N24" s="126">
        <v>80</v>
      </c>
      <c r="O24" s="126">
        <v>56</v>
      </c>
      <c r="P24" s="126">
        <v>44</v>
      </c>
      <c r="Q24" s="127">
        <v>9</v>
      </c>
    </row>
    <row r="25" spans="2:17" s="11" customFormat="1" ht="43.5" customHeight="1">
      <c r="B25" s="89" t="s">
        <v>32</v>
      </c>
      <c r="C25" s="195">
        <v>10336</v>
      </c>
      <c r="D25" s="126">
        <v>10869</v>
      </c>
      <c r="E25" s="126">
        <v>10548</v>
      </c>
      <c r="F25" s="126">
        <v>10201</v>
      </c>
      <c r="G25" s="127">
        <v>6469</v>
      </c>
      <c r="H25" s="195">
        <v>272</v>
      </c>
      <c r="I25" s="126">
        <v>280</v>
      </c>
      <c r="J25" s="126">
        <v>268</v>
      </c>
      <c r="K25" s="126">
        <v>273</v>
      </c>
      <c r="L25" s="127">
        <v>240</v>
      </c>
      <c r="M25" s="195">
        <v>42</v>
      </c>
      <c r="N25" s="126">
        <v>46</v>
      </c>
      <c r="O25" s="126">
        <v>19</v>
      </c>
      <c r="P25" s="126">
        <v>10</v>
      </c>
      <c r="Q25" s="127">
        <v>-10</v>
      </c>
    </row>
    <row r="26" spans="2:17" s="11" customFormat="1" ht="43.5" customHeight="1">
      <c r="B26" s="89" t="s">
        <v>8</v>
      </c>
      <c r="C26" s="195">
        <v>778</v>
      </c>
      <c r="D26" s="126">
        <v>1383</v>
      </c>
      <c r="E26" s="126">
        <v>1521</v>
      </c>
      <c r="F26" s="126">
        <v>686</v>
      </c>
      <c r="G26" s="127">
        <v>907</v>
      </c>
      <c r="H26" s="195">
        <v>65</v>
      </c>
      <c r="I26" s="126">
        <v>225</v>
      </c>
      <c r="J26" s="126">
        <v>225</v>
      </c>
      <c r="K26" s="126">
        <v>66</v>
      </c>
      <c r="L26" s="127">
        <v>64</v>
      </c>
      <c r="M26" s="195">
        <v>37</v>
      </c>
      <c r="N26" s="126">
        <v>26</v>
      </c>
      <c r="O26" s="126">
        <v>21</v>
      </c>
      <c r="P26" s="126">
        <v>26</v>
      </c>
      <c r="Q26" s="127">
        <v>-5</v>
      </c>
    </row>
    <row r="27" spans="2:17" s="11" customFormat="1" ht="43.5" customHeight="1" thickBot="1">
      <c r="B27" s="88" t="s">
        <v>43</v>
      </c>
      <c r="C27" s="219">
        <v>-4254</v>
      </c>
      <c r="D27" s="128">
        <v>-4253</v>
      </c>
      <c r="E27" s="128">
        <v>-4423</v>
      </c>
      <c r="F27" s="128">
        <v>-4893</v>
      </c>
      <c r="G27" s="129">
        <v>-3469</v>
      </c>
      <c r="H27" s="219" t="s">
        <v>72</v>
      </c>
      <c r="I27" s="128">
        <v>-24</v>
      </c>
      <c r="J27" s="128">
        <v>-19</v>
      </c>
      <c r="K27" s="128" t="s">
        <v>72</v>
      </c>
      <c r="L27" s="129" t="s">
        <v>72</v>
      </c>
      <c r="M27" s="219">
        <v>-34</v>
      </c>
      <c r="N27" s="128">
        <v>8</v>
      </c>
      <c r="O27" s="128">
        <v>2</v>
      </c>
      <c r="P27" s="128">
        <v>20</v>
      </c>
      <c r="Q27" s="129">
        <v>44</v>
      </c>
    </row>
    <row r="28" spans="2:17" s="13" customFormat="1" ht="43.5" customHeight="1" thickTop="1">
      <c r="B28" s="95" t="s">
        <v>9</v>
      </c>
      <c r="C28" s="130">
        <v>46759</v>
      </c>
      <c r="D28" s="131">
        <v>49721</v>
      </c>
      <c r="E28" s="131">
        <v>52182</v>
      </c>
      <c r="F28" s="131">
        <v>57710</v>
      </c>
      <c r="G28" s="132">
        <v>51662</v>
      </c>
      <c r="H28" s="130">
        <v>2442</v>
      </c>
      <c r="I28" s="131">
        <v>2422</v>
      </c>
      <c r="J28" s="131">
        <v>2545</v>
      </c>
      <c r="K28" s="131">
        <v>2777</v>
      </c>
      <c r="L28" s="132">
        <v>2356</v>
      </c>
      <c r="M28" s="130">
        <v>655</v>
      </c>
      <c r="N28" s="131">
        <v>762</v>
      </c>
      <c r="O28" s="131">
        <v>779</v>
      </c>
      <c r="P28" s="131">
        <v>924</v>
      </c>
      <c r="Q28" s="132">
        <v>520</v>
      </c>
    </row>
    <row r="29" spans="2:17" s="13" customFormat="1" ht="43.5" customHeight="1">
      <c r="B29" s="14"/>
      <c r="C29" s="12"/>
      <c r="D29" s="12"/>
      <c r="E29" s="12"/>
      <c r="F29" s="12"/>
      <c r="G29" s="12"/>
      <c r="H29" s="12"/>
      <c r="I29" s="12"/>
      <c r="J29" s="12"/>
      <c r="K29" s="12"/>
      <c r="L29" s="12"/>
    </row>
    <row r="30" spans="2:17" s="8" customFormat="1" ht="49.5" customHeight="1">
      <c r="B30" s="85"/>
      <c r="C30" s="1406" t="s">
        <v>20</v>
      </c>
      <c r="D30" s="1407"/>
      <c r="E30" s="1407"/>
      <c r="F30" s="1407"/>
      <c r="G30" s="1408"/>
      <c r="H30" s="1388" t="s">
        <v>52</v>
      </c>
      <c r="I30" s="1389"/>
      <c r="J30" s="1389"/>
      <c r="K30" s="1389"/>
      <c r="L30" s="1390"/>
      <c r="M30" s="181"/>
      <c r="N30" s="181"/>
    </row>
    <row r="31" spans="2:17" s="9" customFormat="1" ht="32.25" customHeight="1">
      <c r="B31" s="86"/>
      <c r="C31" s="1382" t="s">
        <v>61</v>
      </c>
      <c r="D31" s="1386" t="s">
        <v>34</v>
      </c>
      <c r="E31" s="1386" t="s">
        <v>35</v>
      </c>
      <c r="F31" s="1386" t="s">
        <v>36</v>
      </c>
      <c r="G31" s="1391" t="s">
        <v>37</v>
      </c>
      <c r="H31" s="1382" t="s">
        <v>61</v>
      </c>
      <c r="I31" s="1386" t="s">
        <v>34</v>
      </c>
      <c r="J31" s="1386" t="s">
        <v>35</v>
      </c>
      <c r="K31" s="1386" t="s">
        <v>36</v>
      </c>
      <c r="L31" s="1391" t="s">
        <v>37</v>
      </c>
    </row>
    <row r="32" spans="2:17" s="10" customFormat="1" ht="32.25" customHeight="1">
      <c r="B32" s="87"/>
      <c r="C32" s="1383"/>
      <c r="D32" s="1387"/>
      <c r="E32" s="1387"/>
      <c r="F32" s="1387"/>
      <c r="G32" s="1392"/>
      <c r="H32" s="1383"/>
      <c r="I32" s="1387"/>
      <c r="J32" s="1387"/>
      <c r="K32" s="1387"/>
      <c r="L32" s="1392"/>
    </row>
    <row r="33" spans="1:15" s="11" customFormat="1" ht="43.5" customHeight="1">
      <c r="B33" s="88" t="s">
        <v>27</v>
      </c>
      <c r="C33" s="218">
        <v>84</v>
      </c>
      <c r="D33" s="124">
        <v>112</v>
      </c>
      <c r="E33" s="124">
        <v>101</v>
      </c>
      <c r="F33" s="124">
        <v>231</v>
      </c>
      <c r="G33" s="125">
        <v>94</v>
      </c>
      <c r="H33" s="218">
        <v>3873</v>
      </c>
      <c r="I33" s="124">
        <v>3251</v>
      </c>
      <c r="J33" s="124">
        <v>3553</v>
      </c>
      <c r="K33" s="124">
        <v>5035</v>
      </c>
      <c r="L33" s="125">
        <v>4838</v>
      </c>
    </row>
    <row r="34" spans="1:15" s="11" customFormat="1" ht="43.5" customHeight="1">
      <c r="B34" s="89" t="s">
        <v>28</v>
      </c>
      <c r="C34" s="195">
        <f>175</f>
        <v>175</v>
      </c>
      <c r="D34" s="126">
        <v>281</v>
      </c>
      <c r="E34" s="126">
        <v>333</v>
      </c>
      <c r="F34" s="126">
        <v>361</v>
      </c>
      <c r="G34" s="127">
        <v>311</v>
      </c>
      <c r="H34" s="195">
        <v>3469</v>
      </c>
      <c r="I34" s="126">
        <v>4630</v>
      </c>
      <c r="J34" s="126">
        <v>5043</v>
      </c>
      <c r="K34" s="126">
        <v>5913</v>
      </c>
      <c r="L34" s="127">
        <v>4696</v>
      </c>
    </row>
    <row r="35" spans="1:15" s="11" customFormat="1" ht="43.5" customHeight="1">
      <c r="B35" s="89" t="s">
        <v>29</v>
      </c>
      <c r="C35" s="195">
        <f>52</f>
        <v>52</v>
      </c>
      <c r="D35" s="126">
        <v>67</v>
      </c>
      <c r="E35" s="126">
        <v>84</v>
      </c>
      <c r="F35" s="126">
        <v>170</v>
      </c>
      <c r="G35" s="127">
        <v>53</v>
      </c>
      <c r="H35" s="195">
        <v>3553</v>
      </c>
      <c r="I35" s="126">
        <v>3609</v>
      </c>
      <c r="J35" s="126">
        <v>3702</v>
      </c>
      <c r="K35" s="126">
        <v>3454</v>
      </c>
      <c r="L35" s="127">
        <v>2842</v>
      </c>
    </row>
    <row r="36" spans="1:15" s="11" customFormat="1" ht="43.5" customHeight="1">
      <c r="B36" s="89" t="s">
        <v>30</v>
      </c>
      <c r="C36" s="195">
        <f>59</f>
        <v>59</v>
      </c>
      <c r="D36" s="126">
        <v>82</v>
      </c>
      <c r="E36" s="126">
        <v>81</v>
      </c>
      <c r="F36" s="126">
        <v>47</v>
      </c>
      <c r="G36" s="127">
        <v>-235</v>
      </c>
      <c r="H36" s="195">
        <v>2809</v>
      </c>
      <c r="I36" s="126">
        <v>2320</v>
      </c>
      <c r="J36" s="126">
        <v>2728</v>
      </c>
      <c r="K36" s="126">
        <v>2961</v>
      </c>
      <c r="L36" s="127">
        <v>2603</v>
      </c>
    </row>
    <row r="37" spans="1:15" s="11" customFormat="1" ht="43.5" customHeight="1">
      <c r="B37" s="89" t="s">
        <v>31</v>
      </c>
      <c r="C37" s="195">
        <f>82</f>
        <v>82</v>
      </c>
      <c r="D37" s="126">
        <v>54</v>
      </c>
      <c r="E37" s="126">
        <v>25</v>
      </c>
      <c r="F37" s="126">
        <v>1</v>
      </c>
      <c r="G37" s="127">
        <v>-59</v>
      </c>
      <c r="H37" s="195">
        <v>2792</v>
      </c>
      <c r="I37" s="126">
        <v>2923</v>
      </c>
      <c r="J37" s="126">
        <v>3161</v>
      </c>
      <c r="K37" s="126">
        <v>3359</v>
      </c>
      <c r="L37" s="127">
        <v>2750</v>
      </c>
    </row>
    <row r="38" spans="1:15" s="11" customFormat="1" ht="43.5" customHeight="1">
      <c r="B38" s="89" t="s">
        <v>32</v>
      </c>
      <c r="C38" s="195">
        <f>140</f>
        <v>140</v>
      </c>
      <c r="D38" s="126">
        <v>135</v>
      </c>
      <c r="E38" s="126">
        <v>135</v>
      </c>
      <c r="F38" s="126">
        <v>128</v>
      </c>
      <c r="G38" s="127">
        <v>68</v>
      </c>
      <c r="H38" s="195">
        <v>4749</v>
      </c>
      <c r="I38" s="126">
        <v>4410</v>
      </c>
      <c r="J38" s="126">
        <v>3635</v>
      </c>
      <c r="K38" s="126">
        <v>3629</v>
      </c>
      <c r="L38" s="127">
        <v>2516</v>
      </c>
    </row>
    <row r="39" spans="1:15" s="11" customFormat="1" ht="43.5" customHeight="1">
      <c r="B39" s="89" t="s">
        <v>8</v>
      </c>
      <c r="C39" s="195">
        <v>-11</v>
      </c>
      <c r="D39" s="126">
        <v>198</v>
      </c>
      <c r="E39" s="126">
        <v>306</v>
      </c>
      <c r="F39" s="126">
        <v>77</v>
      </c>
      <c r="G39" s="127">
        <v>104</v>
      </c>
      <c r="H39" s="195">
        <v>1864</v>
      </c>
      <c r="I39" s="126">
        <v>1762</v>
      </c>
      <c r="J39" s="126">
        <v>1716</v>
      </c>
      <c r="K39" s="126">
        <v>881</v>
      </c>
      <c r="L39" s="127">
        <v>590</v>
      </c>
    </row>
    <row r="40" spans="1:15" s="11" customFormat="1" ht="43.5" customHeight="1" thickBot="1">
      <c r="B40" s="88" t="s">
        <v>43</v>
      </c>
      <c r="C40" s="219" t="s">
        <v>72</v>
      </c>
      <c r="D40" s="128">
        <v>-141</v>
      </c>
      <c r="E40" s="128">
        <v>-169</v>
      </c>
      <c r="F40" s="128" t="s">
        <v>72</v>
      </c>
      <c r="G40" s="129" t="s">
        <v>72</v>
      </c>
      <c r="H40" s="219">
        <v>1376</v>
      </c>
      <c r="I40" s="128">
        <v>2312</v>
      </c>
      <c r="J40" s="128">
        <v>2657</v>
      </c>
      <c r="K40" s="128">
        <v>1462</v>
      </c>
      <c r="L40" s="129">
        <v>2295</v>
      </c>
    </row>
    <row r="41" spans="1:15" s="13" customFormat="1" ht="43.5" customHeight="1" thickTop="1">
      <c r="B41" s="95" t="s">
        <v>9</v>
      </c>
      <c r="C41" s="130">
        <v>581</v>
      </c>
      <c r="D41" s="131">
        <v>788</v>
      </c>
      <c r="E41" s="131">
        <v>895</v>
      </c>
      <c r="F41" s="131">
        <v>1015</v>
      </c>
      <c r="G41" s="132">
        <v>336</v>
      </c>
      <c r="H41" s="130">
        <v>24485</v>
      </c>
      <c r="I41" s="131">
        <v>25217</v>
      </c>
      <c r="J41" s="131">
        <v>26195</v>
      </c>
      <c r="K41" s="131">
        <v>26694</v>
      </c>
      <c r="L41" s="132">
        <v>23130</v>
      </c>
    </row>
    <row r="42" spans="1:15" ht="43.5" customHeight="1">
      <c r="B42" s="13" t="s">
        <v>616</v>
      </c>
    </row>
    <row r="43" spans="1:15" s="9" customFormat="1" ht="49.5" customHeight="1">
      <c r="B43" s="178" t="s">
        <v>615</v>
      </c>
      <c r="C43" s="179"/>
      <c r="D43" s="179"/>
      <c r="E43" s="179"/>
      <c r="F43" s="179"/>
      <c r="G43" s="3"/>
      <c r="H43" s="3"/>
    </row>
    <row r="44" spans="1:15" ht="48.75" customHeight="1">
      <c r="A44" s="96" t="s">
        <v>520</v>
      </c>
      <c r="B44" s="96"/>
      <c r="O44" s="3"/>
    </row>
    <row r="45" spans="1:15" ht="30">
      <c r="B45" s="5"/>
      <c r="E45" s="6"/>
      <c r="F45" s="6"/>
      <c r="G45" s="159" t="s">
        <v>71</v>
      </c>
      <c r="J45" s="6"/>
      <c r="K45" s="6"/>
      <c r="N45" s="3"/>
      <c r="O45" s="7"/>
    </row>
    <row r="46" spans="1:15" s="8" customFormat="1" ht="49.5" customHeight="1">
      <c r="B46" s="85"/>
      <c r="C46" s="215" t="s">
        <v>33</v>
      </c>
      <c r="D46" s="215" t="s">
        <v>0</v>
      </c>
      <c r="E46" s="221" t="s">
        <v>19</v>
      </c>
      <c r="F46" s="216" t="s">
        <v>20</v>
      </c>
      <c r="G46" s="226" t="s">
        <v>52</v>
      </c>
      <c r="H46" s="181"/>
      <c r="I46" s="181"/>
      <c r="J46" s="180"/>
      <c r="K46" s="180"/>
      <c r="L46" s="180"/>
    </row>
    <row r="47" spans="1:15" s="9" customFormat="1" ht="32.25" customHeight="1">
      <c r="B47" s="86"/>
      <c r="C47" s="1401" t="s">
        <v>60</v>
      </c>
      <c r="D47" s="1402" t="s">
        <v>60</v>
      </c>
      <c r="E47" s="1404" t="s">
        <v>60</v>
      </c>
      <c r="F47" s="1409" t="s">
        <v>60</v>
      </c>
      <c r="G47" s="1404" t="s">
        <v>60</v>
      </c>
    </row>
    <row r="48" spans="1:15" s="9" customFormat="1" ht="32.25" customHeight="1">
      <c r="B48" s="87"/>
      <c r="C48" s="1385"/>
      <c r="D48" s="1403"/>
      <c r="E48" s="1405"/>
      <c r="F48" s="1400"/>
      <c r="G48" s="1405"/>
    </row>
    <row r="49" spans="2:8" s="9" customFormat="1" ht="43.5" customHeight="1">
      <c r="B49" s="88" t="s">
        <v>27</v>
      </c>
      <c r="C49" s="167">
        <v>10652</v>
      </c>
      <c r="D49" s="218">
        <v>467</v>
      </c>
      <c r="E49" s="222">
        <v>106</v>
      </c>
      <c r="F49" s="174"/>
      <c r="G49" s="222">
        <v>3825</v>
      </c>
    </row>
    <row r="50" spans="2:8" s="9" customFormat="1" ht="43.5" customHeight="1">
      <c r="B50" s="89" t="s">
        <v>28</v>
      </c>
      <c r="C50" s="170">
        <v>18613</v>
      </c>
      <c r="D50" s="195">
        <v>311</v>
      </c>
      <c r="E50" s="223">
        <v>71</v>
      </c>
      <c r="F50" s="171"/>
      <c r="G50" s="223">
        <v>3448</v>
      </c>
    </row>
    <row r="51" spans="2:8" s="9" customFormat="1" ht="43.5" customHeight="1">
      <c r="B51" s="89" t="s">
        <v>29</v>
      </c>
      <c r="C51" s="170">
        <v>6492</v>
      </c>
      <c r="D51" s="195">
        <v>440</v>
      </c>
      <c r="E51" s="223">
        <v>122</v>
      </c>
      <c r="F51" s="171"/>
      <c r="G51" s="223">
        <v>3757</v>
      </c>
    </row>
    <row r="52" spans="2:8" s="9" customFormat="1" ht="43.5" customHeight="1">
      <c r="B52" s="89" t="s">
        <v>68</v>
      </c>
      <c r="C52" s="170">
        <v>2344</v>
      </c>
      <c r="D52" s="195">
        <v>173</v>
      </c>
      <c r="E52" s="223">
        <v>85</v>
      </c>
      <c r="F52" s="171"/>
      <c r="G52" s="223">
        <v>3051</v>
      </c>
    </row>
    <row r="53" spans="2:8" s="9" customFormat="1" ht="43.5" customHeight="1">
      <c r="B53" s="89" t="s">
        <v>62</v>
      </c>
      <c r="C53" s="170">
        <v>3034</v>
      </c>
      <c r="D53" s="195">
        <v>117</v>
      </c>
      <c r="E53" s="223">
        <v>35</v>
      </c>
      <c r="F53" s="171"/>
      <c r="G53" s="223">
        <v>1424</v>
      </c>
    </row>
    <row r="54" spans="2:8" s="9" customFormat="1" ht="43.5" customHeight="1">
      <c r="B54" s="89" t="s">
        <v>63</v>
      </c>
      <c r="C54" s="170">
        <v>4496</v>
      </c>
      <c r="D54" s="195">
        <v>134</v>
      </c>
      <c r="E54" s="223">
        <v>20</v>
      </c>
      <c r="F54" s="171"/>
      <c r="G54" s="223">
        <v>1173</v>
      </c>
    </row>
    <row r="55" spans="2:8" s="9" customFormat="1" ht="43.5" customHeight="1">
      <c r="B55" s="89" t="s">
        <v>64</v>
      </c>
      <c r="C55" s="170">
        <v>2495</v>
      </c>
      <c r="D55" s="195">
        <v>142</v>
      </c>
      <c r="E55" s="223">
        <v>6</v>
      </c>
      <c r="F55" s="171"/>
      <c r="G55" s="223">
        <v>637</v>
      </c>
    </row>
    <row r="56" spans="2:8" s="9" customFormat="1" ht="43.5" customHeight="1">
      <c r="B56" s="89" t="s">
        <v>65</v>
      </c>
      <c r="C56" s="170">
        <v>1511</v>
      </c>
      <c r="D56" s="195">
        <v>213</v>
      </c>
      <c r="E56" s="223">
        <v>41</v>
      </c>
      <c r="F56" s="171"/>
      <c r="G56" s="223">
        <v>966</v>
      </c>
    </row>
    <row r="57" spans="2:8" s="9" customFormat="1" ht="43.5" customHeight="1">
      <c r="B57" s="89" t="s">
        <v>32</v>
      </c>
      <c r="C57" s="170">
        <v>11531</v>
      </c>
      <c r="D57" s="195">
        <v>278</v>
      </c>
      <c r="E57" s="223">
        <v>12</v>
      </c>
      <c r="F57" s="171"/>
      <c r="G57" s="223">
        <v>7016</v>
      </c>
    </row>
    <row r="58" spans="2:8" s="9" customFormat="1" ht="43.5" customHeight="1">
      <c r="B58" s="89" t="s">
        <v>8</v>
      </c>
      <c r="C58" s="170">
        <v>1705</v>
      </c>
      <c r="D58" s="195">
        <v>216</v>
      </c>
      <c r="E58" s="223">
        <v>98</v>
      </c>
      <c r="F58" s="171"/>
      <c r="G58" s="223">
        <v>3947</v>
      </c>
    </row>
    <row r="59" spans="2:8" s="9" customFormat="1" ht="43.5" customHeight="1" thickBot="1">
      <c r="B59" s="88" t="s">
        <v>43</v>
      </c>
      <c r="C59" s="173">
        <v>-4256</v>
      </c>
      <c r="D59" s="219" t="s">
        <v>1</v>
      </c>
      <c r="E59" s="224">
        <v>3</v>
      </c>
      <c r="F59" s="220"/>
      <c r="G59" s="224">
        <v>1527</v>
      </c>
    </row>
    <row r="60" spans="2:8" s="9" customFormat="1" ht="43.5" customHeight="1" thickTop="1">
      <c r="B60" s="95" t="s">
        <v>9</v>
      </c>
      <c r="C60" s="197">
        <v>58617</v>
      </c>
      <c r="D60" s="130">
        <v>2490</v>
      </c>
      <c r="E60" s="225">
        <v>599</v>
      </c>
      <c r="F60" s="176">
        <v>485</v>
      </c>
      <c r="G60" s="225">
        <v>30770</v>
      </c>
    </row>
    <row r="61" spans="2:8" s="9" customFormat="1" ht="32.25" customHeight="1">
      <c r="B61" s="179"/>
      <c r="C61" s="179"/>
      <c r="D61" s="179"/>
      <c r="E61" s="179"/>
      <c r="F61" s="179"/>
      <c r="G61" s="3"/>
      <c r="H61" s="3"/>
    </row>
    <row r="62" spans="2:8" s="9" customFormat="1" ht="32.25" customHeight="1">
      <c r="B62" s="179"/>
      <c r="C62" s="179"/>
      <c r="D62" s="179"/>
      <c r="E62" s="179"/>
      <c r="F62" s="179"/>
      <c r="G62" s="3"/>
      <c r="H62" s="3"/>
    </row>
    <row r="63" spans="2:8" s="9" customFormat="1" ht="32.25" customHeight="1">
      <c r="B63" s="179"/>
      <c r="C63" s="179"/>
      <c r="D63" s="179"/>
      <c r="E63" s="179"/>
      <c r="F63" s="179"/>
      <c r="G63" s="3"/>
      <c r="H63" s="3"/>
    </row>
    <row r="64" spans="2:8" s="9" customFormat="1" ht="32.25" customHeight="1">
      <c r="B64" s="179"/>
      <c r="C64" s="179"/>
      <c r="D64" s="179"/>
      <c r="E64" s="179"/>
      <c r="F64" s="179"/>
      <c r="G64" s="3"/>
      <c r="H64" s="3"/>
    </row>
    <row r="65" spans="2:8" s="9" customFormat="1" ht="32.25" customHeight="1">
      <c r="B65" s="179"/>
      <c r="C65" s="179"/>
      <c r="D65" s="179"/>
      <c r="E65" s="179"/>
      <c r="F65" s="179"/>
      <c r="G65" s="3"/>
      <c r="H65" s="3"/>
    </row>
    <row r="66" spans="2:8" s="9" customFormat="1" ht="32.25" customHeight="1">
      <c r="B66" s="179"/>
      <c r="C66" s="179"/>
      <c r="D66" s="179"/>
      <c r="E66" s="179"/>
      <c r="F66" s="179"/>
      <c r="G66" s="3"/>
      <c r="H66" s="3"/>
    </row>
    <row r="67" spans="2:8" s="9" customFormat="1" ht="32.25" customHeight="1">
      <c r="B67" s="179"/>
      <c r="C67" s="179"/>
      <c r="D67" s="179"/>
      <c r="E67" s="179"/>
      <c r="F67" s="179"/>
      <c r="G67" s="3"/>
      <c r="H67" s="3"/>
    </row>
    <row r="68" spans="2:8" s="9" customFormat="1" ht="32.25" customHeight="1">
      <c r="B68" s="179"/>
      <c r="C68" s="179"/>
      <c r="D68" s="179"/>
      <c r="E68" s="179"/>
      <c r="F68" s="179"/>
      <c r="G68" s="3"/>
      <c r="H68" s="3"/>
    </row>
    <row r="69" spans="2:8" s="9" customFormat="1" ht="32.25" customHeight="1">
      <c r="B69" s="179"/>
      <c r="C69" s="179"/>
      <c r="D69" s="179"/>
      <c r="E69" s="179"/>
      <c r="F69" s="179"/>
      <c r="G69" s="3"/>
      <c r="H69" s="3"/>
    </row>
    <row r="70" spans="2:8" s="9" customFormat="1" ht="32.25" customHeight="1">
      <c r="B70" s="179"/>
      <c r="C70" s="179"/>
      <c r="D70" s="179"/>
      <c r="E70" s="179"/>
      <c r="F70" s="179"/>
      <c r="G70" s="3"/>
      <c r="H70" s="3"/>
    </row>
    <row r="71" spans="2:8" s="9" customFormat="1" ht="32.25" customHeight="1">
      <c r="B71" s="179"/>
      <c r="C71" s="179"/>
      <c r="D71" s="179"/>
      <c r="E71" s="179"/>
      <c r="F71" s="179"/>
      <c r="G71" s="3"/>
      <c r="H71" s="3"/>
    </row>
    <row r="72" spans="2:8" s="9" customFormat="1" ht="32.25" customHeight="1">
      <c r="B72" s="179"/>
      <c r="C72" s="179"/>
      <c r="D72" s="179"/>
      <c r="E72" s="179"/>
      <c r="F72" s="179"/>
      <c r="G72" s="3"/>
      <c r="H72" s="3"/>
    </row>
    <row r="73" spans="2:8" s="9" customFormat="1" ht="32.25" customHeight="1">
      <c r="B73" s="179"/>
      <c r="C73" s="179"/>
      <c r="D73" s="179"/>
      <c r="E73" s="179"/>
      <c r="F73" s="179"/>
      <c r="G73" s="3"/>
      <c r="H73" s="3"/>
    </row>
    <row r="74" spans="2:8" s="11" customFormat="1" ht="43.5" customHeight="1">
      <c r="B74" s="179"/>
      <c r="C74" s="179"/>
      <c r="D74" s="179"/>
      <c r="E74" s="179"/>
      <c r="F74" s="179"/>
      <c r="G74" s="3"/>
      <c r="H74" s="177"/>
    </row>
    <row r="75" spans="2:8" s="13" customFormat="1" ht="43.5" customHeight="1">
      <c r="B75" s="179"/>
      <c r="C75" s="179"/>
      <c r="D75" s="179"/>
      <c r="E75" s="179"/>
      <c r="F75" s="179"/>
      <c r="G75" s="3"/>
      <c r="H75" s="177"/>
    </row>
  </sheetData>
  <mergeCells count="60">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 ref="I31:I32"/>
    <mergeCell ref="K18:K19"/>
    <mergeCell ref="J18:J19"/>
    <mergeCell ref="J31:J32"/>
    <mergeCell ref="K31:K32"/>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M18:M19"/>
    <mergeCell ref="I4:I5"/>
    <mergeCell ref="N18:N19"/>
    <mergeCell ref="E4:E5"/>
    <mergeCell ref="C17:G17"/>
    <mergeCell ref="L4:L5"/>
    <mergeCell ref="I18:I19"/>
    <mergeCell ref="H17:L17"/>
    <mergeCell ref="M4:M5"/>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U60"/>
  <sheetViews>
    <sheetView showGridLines="0" view="pageBreakPreview" topLeftCell="K1" zoomScale="40" zoomScaleNormal="40" zoomScaleSheetLayoutView="40" workbookViewId="0">
      <selection activeCell="R3" sqref="R3:S3"/>
    </sheetView>
  </sheetViews>
  <sheetFormatPr defaultColWidth="9" defaultRowHeight="28.5" customHeight="1"/>
  <cols>
    <col min="1" max="1" width="3.54296875" style="657" customWidth="1"/>
    <col min="2" max="2" width="42.54296875" style="877" customWidth="1"/>
    <col min="3" max="7" width="30.54296875" style="829" customWidth="1"/>
    <col min="8" max="11" width="30.54296875" style="830" customWidth="1"/>
    <col min="12" max="12" width="20.54296875" style="830" customWidth="1"/>
    <col min="13" max="13" width="42.54296875" style="657" customWidth="1"/>
    <col min="14" max="19" width="30.54296875" style="657" customWidth="1"/>
    <col min="20" max="22" width="20.54296875" style="657" customWidth="1"/>
    <col min="23" max="16384" width="9" style="657"/>
  </cols>
  <sheetData>
    <row r="1" spans="1:20" ht="48.75" customHeight="1">
      <c r="A1" s="828" t="s">
        <v>557</v>
      </c>
      <c r="B1" s="828"/>
      <c r="E1" s="830"/>
      <c r="F1" s="830"/>
      <c r="G1" s="830"/>
      <c r="I1" s="657"/>
      <c r="J1" s="657"/>
      <c r="K1" s="657"/>
      <c r="L1" s="657"/>
    </row>
    <row r="2" spans="1:20" ht="23.5">
      <c r="B2" s="831"/>
      <c r="C2" s="831"/>
      <c r="D2" s="831"/>
      <c r="E2" s="831"/>
      <c r="F2" s="657"/>
      <c r="G2" s="657"/>
      <c r="H2" s="657"/>
      <c r="I2" s="831"/>
      <c r="J2" s="657"/>
      <c r="K2" s="831" t="s">
        <v>71</v>
      </c>
      <c r="L2" s="657"/>
      <c r="M2" s="159"/>
      <c r="N2" s="159"/>
      <c r="O2" s="159"/>
      <c r="R2" s="159"/>
      <c r="S2" s="159" t="s">
        <v>71</v>
      </c>
    </row>
    <row r="3" spans="1:20" s="832" customFormat="1" ht="49.5" customHeight="1">
      <c r="B3" s="833"/>
      <c r="C3" s="1441" t="s">
        <v>0</v>
      </c>
      <c r="D3" s="1442"/>
      <c r="E3" s="1443"/>
      <c r="F3" s="1441" t="s">
        <v>567</v>
      </c>
      <c r="G3" s="1442"/>
      <c r="H3" s="1443"/>
      <c r="I3" s="1441" t="s">
        <v>2</v>
      </c>
      <c r="J3" s="1442"/>
      <c r="K3" s="1443"/>
      <c r="L3" s="834"/>
      <c r="M3" s="85"/>
      <c r="N3" s="1452" t="s">
        <v>0</v>
      </c>
      <c r="O3" s="1453"/>
      <c r="P3" s="1452" t="s">
        <v>567</v>
      </c>
      <c r="Q3" s="1453"/>
      <c r="R3" s="1452" t="s">
        <v>2</v>
      </c>
      <c r="S3" s="1454"/>
    </row>
    <row r="4" spans="1:20" s="835" customFormat="1" ht="42" customHeight="1">
      <c r="B4" s="836"/>
      <c r="C4" s="1444" t="s">
        <v>566</v>
      </c>
      <c r="D4" s="1420" t="s">
        <v>588</v>
      </c>
      <c r="E4" s="1422" t="s">
        <v>633</v>
      </c>
      <c r="F4" s="1444" t="s">
        <v>566</v>
      </c>
      <c r="G4" s="1420" t="s">
        <v>588</v>
      </c>
      <c r="H4" s="1422" t="s">
        <v>633</v>
      </c>
      <c r="I4" s="1448" t="s">
        <v>566</v>
      </c>
      <c r="J4" s="1449" t="s">
        <v>588</v>
      </c>
      <c r="K4" s="1422" t="s">
        <v>633</v>
      </c>
      <c r="L4" s="1436"/>
      <c r="M4" s="836"/>
      <c r="N4" s="1450" t="s">
        <v>646</v>
      </c>
      <c r="O4" s="1450" t="s">
        <v>723</v>
      </c>
      <c r="P4" s="1450" t="s">
        <v>646</v>
      </c>
      <c r="Q4" s="1450" t="s">
        <v>723</v>
      </c>
      <c r="R4" s="1450" t="s">
        <v>646</v>
      </c>
      <c r="S4" s="1450" t="s">
        <v>723</v>
      </c>
    </row>
    <row r="5" spans="1:20" s="837" customFormat="1" ht="42" customHeight="1">
      <c r="B5" s="838"/>
      <c r="C5" s="1445"/>
      <c r="D5" s="1446"/>
      <c r="E5" s="1447"/>
      <c r="F5" s="1445"/>
      <c r="G5" s="1446"/>
      <c r="H5" s="1447"/>
      <c r="I5" s="1445"/>
      <c r="J5" s="1446"/>
      <c r="K5" s="1447"/>
      <c r="L5" s="1437"/>
      <c r="M5" s="838"/>
      <c r="N5" s="1451"/>
      <c r="O5" s="1451"/>
      <c r="P5" s="1451"/>
      <c r="Q5" s="1451"/>
      <c r="R5" s="1451"/>
      <c r="S5" s="1451"/>
    </row>
    <row r="6" spans="1:20" s="839" customFormat="1" ht="43.5" customHeight="1">
      <c r="B6" s="840" t="s">
        <v>511</v>
      </c>
      <c r="C6" s="841">
        <v>423</v>
      </c>
      <c r="D6" s="842">
        <v>412</v>
      </c>
      <c r="E6" s="843">
        <v>343</v>
      </c>
      <c r="F6" s="841">
        <v>64</v>
      </c>
      <c r="G6" s="842">
        <v>24</v>
      </c>
      <c r="H6" s="843">
        <v>12</v>
      </c>
      <c r="I6" s="841">
        <v>1678</v>
      </c>
      <c r="J6" s="842">
        <v>1805</v>
      </c>
      <c r="K6" s="844">
        <v>1642</v>
      </c>
      <c r="L6" s="845"/>
      <c r="M6" s="840" t="s">
        <v>511</v>
      </c>
      <c r="N6" s="222">
        <v>456</v>
      </c>
      <c r="O6" s="222">
        <v>554</v>
      </c>
      <c r="P6" s="222">
        <v>71</v>
      </c>
      <c r="Q6" s="222">
        <v>60</v>
      </c>
      <c r="R6" s="125">
        <v>1918</v>
      </c>
      <c r="S6" s="125">
        <v>1837</v>
      </c>
    </row>
    <row r="7" spans="1:20" s="839" customFormat="1" ht="43.5" customHeight="1">
      <c r="B7" s="846" t="s">
        <v>568</v>
      </c>
      <c r="C7" s="847">
        <v>155</v>
      </c>
      <c r="D7" s="848">
        <v>157</v>
      </c>
      <c r="E7" s="849">
        <v>136</v>
      </c>
      <c r="F7" s="847">
        <v>40</v>
      </c>
      <c r="G7" s="848">
        <v>18</v>
      </c>
      <c r="H7" s="849">
        <v>18</v>
      </c>
      <c r="I7" s="847">
        <v>1302</v>
      </c>
      <c r="J7" s="848">
        <v>1351</v>
      </c>
      <c r="K7" s="850">
        <v>1692</v>
      </c>
      <c r="L7" s="845"/>
      <c r="M7" s="846" t="s">
        <v>568</v>
      </c>
      <c r="N7" s="223">
        <v>162</v>
      </c>
      <c r="O7" s="223">
        <v>203</v>
      </c>
      <c r="P7" s="223">
        <v>47</v>
      </c>
      <c r="Q7" s="223">
        <v>64</v>
      </c>
      <c r="R7" s="127">
        <v>2180</v>
      </c>
      <c r="S7" s="127">
        <v>2137</v>
      </c>
    </row>
    <row r="8" spans="1:20" s="839" customFormat="1" ht="43.5" customHeight="1">
      <c r="B8" s="846" t="s">
        <v>569</v>
      </c>
      <c r="C8" s="847">
        <v>136</v>
      </c>
      <c r="D8" s="848">
        <v>147</v>
      </c>
      <c r="E8" s="849">
        <v>134</v>
      </c>
      <c r="F8" s="847">
        <v>28</v>
      </c>
      <c r="G8" s="848">
        <v>46</v>
      </c>
      <c r="H8" s="849">
        <v>40</v>
      </c>
      <c r="I8" s="847">
        <v>1215</v>
      </c>
      <c r="J8" s="848">
        <v>1239</v>
      </c>
      <c r="K8" s="851">
        <v>1350</v>
      </c>
      <c r="L8" s="845"/>
      <c r="M8" s="846" t="s">
        <v>647</v>
      </c>
      <c r="N8" s="223">
        <v>190</v>
      </c>
      <c r="O8" s="223">
        <v>272</v>
      </c>
      <c r="P8" s="223">
        <v>66</v>
      </c>
      <c r="Q8" s="223">
        <v>75</v>
      </c>
      <c r="R8" s="127">
        <v>4211</v>
      </c>
      <c r="S8" s="127">
        <v>4558</v>
      </c>
    </row>
    <row r="9" spans="1:20" s="839" customFormat="1" ht="43.5" customHeight="1">
      <c r="B9" s="846" t="s">
        <v>570</v>
      </c>
      <c r="C9" s="847">
        <v>187</v>
      </c>
      <c r="D9" s="848">
        <v>257</v>
      </c>
      <c r="E9" s="849">
        <v>178</v>
      </c>
      <c r="F9" s="847">
        <v>58</v>
      </c>
      <c r="G9" s="848">
        <v>96</v>
      </c>
      <c r="H9" s="849">
        <v>36</v>
      </c>
      <c r="I9" s="847">
        <v>2845</v>
      </c>
      <c r="J9" s="848">
        <v>2632</v>
      </c>
      <c r="K9" s="851">
        <v>2698</v>
      </c>
      <c r="L9" s="845"/>
      <c r="M9" s="846" t="s">
        <v>648</v>
      </c>
      <c r="N9" s="223">
        <v>600</v>
      </c>
      <c r="O9" s="223">
        <v>834</v>
      </c>
      <c r="P9" s="223">
        <v>341</v>
      </c>
      <c r="Q9" s="223">
        <v>627</v>
      </c>
      <c r="R9" s="127">
        <v>5115</v>
      </c>
      <c r="S9" s="127">
        <v>5319</v>
      </c>
    </row>
    <row r="10" spans="1:20" s="839" customFormat="1" ht="43.5" customHeight="1">
      <c r="B10" s="846" t="s">
        <v>571</v>
      </c>
      <c r="C10" s="847">
        <v>376</v>
      </c>
      <c r="D10" s="848">
        <v>204</v>
      </c>
      <c r="E10" s="849">
        <v>124</v>
      </c>
      <c r="F10" s="847">
        <v>305</v>
      </c>
      <c r="G10" s="848">
        <v>201</v>
      </c>
      <c r="H10" s="849">
        <v>-17</v>
      </c>
      <c r="I10" s="847">
        <v>4646</v>
      </c>
      <c r="J10" s="848">
        <v>4431</v>
      </c>
      <c r="K10" s="849">
        <v>4739</v>
      </c>
      <c r="L10" s="845"/>
      <c r="M10" s="846" t="s">
        <v>73</v>
      </c>
      <c r="N10" s="223">
        <v>507</v>
      </c>
      <c r="O10" s="223">
        <v>622</v>
      </c>
      <c r="P10" s="223">
        <v>126</v>
      </c>
      <c r="Q10" s="223">
        <v>185</v>
      </c>
      <c r="R10" s="127">
        <v>3205</v>
      </c>
      <c r="S10" s="127">
        <v>3188</v>
      </c>
    </row>
    <row r="11" spans="1:20" s="839" customFormat="1" ht="43.5" customHeight="1">
      <c r="B11" s="846" t="s">
        <v>73</v>
      </c>
      <c r="C11" s="847">
        <v>464</v>
      </c>
      <c r="D11" s="848">
        <v>432</v>
      </c>
      <c r="E11" s="849">
        <v>373</v>
      </c>
      <c r="F11" s="847">
        <v>90</v>
      </c>
      <c r="G11" s="848">
        <v>93</v>
      </c>
      <c r="H11" s="849">
        <v>58</v>
      </c>
      <c r="I11" s="847">
        <v>2986</v>
      </c>
      <c r="J11" s="848">
        <v>2690</v>
      </c>
      <c r="K11" s="851">
        <v>2723</v>
      </c>
      <c r="L11" s="845"/>
      <c r="M11" s="846" t="s">
        <v>649</v>
      </c>
      <c r="N11" s="223">
        <v>301</v>
      </c>
      <c r="O11" s="223">
        <v>297</v>
      </c>
      <c r="P11" s="223">
        <v>64</v>
      </c>
      <c r="Q11" s="223">
        <v>64</v>
      </c>
      <c r="R11" s="127">
        <v>2389</v>
      </c>
      <c r="S11" s="127">
        <v>2423</v>
      </c>
    </row>
    <row r="12" spans="1:20" s="839" customFormat="1" ht="58" customHeight="1">
      <c r="B12" s="846" t="s">
        <v>515</v>
      </c>
      <c r="C12" s="847">
        <v>164</v>
      </c>
      <c r="D12" s="848">
        <v>142</v>
      </c>
      <c r="E12" s="849">
        <v>188</v>
      </c>
      <c r="F12" s="847">
        <v>23</v>
      </c>
      <c r="G12" s="848">
        <v>14</v>
      </c>
      <c r="H12" s="849">
        <v>51</v>
      </c>
      <c r="I12" s="847">
        <v>1251</v>
      </c>
      <c r="J12" s="848">
        <v>1289</v>
      </c>
      <c r="K12" s="849">
        <v>1339</v>
      </c>
      <c r="L12" s="845"/>
      <c r="M12" s="846" t="s">
        <v>650</v>
      </c>
      <c r="N12" s="1003">
        <v>325</v>
      </c>
      <c r="O12" s="1003">
        <v>437</v>
      </c>
      <c r="P12" s="1003">
        <v>50</v>
      </c>
      <c r="Q12" s="1003">
        <v>74</v>
      </c>
      <c r="R12" s="1004">
        <v>4271</v>
      </c>
      <c r="S12" s="1004">
        <v>4076</v>
      </c>
    </row>
    <row r="13" spans="1:20" s="839" customFormat="1" ht="43.5" customHeight="1">
      <c r="B13" s="846" t="s">
        <v>536</v>
      </c>
      <c r="C13" s="634">
        <v>387</v>
      </c>
      <c r="D13" s="617">
        <v>355</v>
      </c>
      <c r="E13" s="618">
        <v>318</v>
      </c>
      <c r="F13" s="634">
        <v>57</v>
      </c>
      <c r="G13" s="617">
        <v>60</v>
      </c>
      <c r="H13" s="618">
        <v>45</v>
      </c>
      <c r="I13" s="634">
        <v>3957</v>
      </c>
      <c r="J13" s="617">
        <v>3703</v>
      </c>
      <c r="K13" s="618">
        <v>3660</v>
      </c>
      <c r="L13" s="845"/>
      <c r="M13" s="846" t="s">
        <v>8</v>
      </c>
      <c r="N13" s="1003">
        <v>193</v>
      </c>
      <c r="O13" s="1003">
        <v>176</v>
      </c>
      <c r="P13" s="1003">
        <v>8.44</v>
      </c>
      <c r="Q13" s="1003">
        <v>17</v>
      </c>
      <c r="R13" s="1004">
        <v>3356</v>
      </c>
      <c r="S13" s="1004">
        <v>3637</v>
      </c>
    </row>
    <row r="14" spans="1:20" s="839" customFormat="1" ht="43.5" customHeight="1" thickBot="1">
      <c r="B14" s="846" t="s">
        <v>537</v>
      </c>
      <c r="C14" s="634">
        <v>70</v>
      </c>
      <c r="D14" s="617">
        <v>60</v>
      </c>
      <c r="E14" s="618">
        <v>60</v>
      </c>
      <c r="F14" s="634">
        <v>11</v>
      </c>
      <c r="G14" s="617">
        <v>15</v>
      </c>
      <c r="H14" s="618">
        <v>11</v>
      </c>
      <c r="I14" s="634">
        <v>725</v>
      </c>
      <c r="J14" s="617">
        <v>772</v>
      </c>
      <c r="K14" s="618">
        <v>713</v>
      </c>
      <c r="L14" s="845"/>
      <c r="M14" s="840" t="s">
        <v>43</v>
      </c>
      <c r="N14" s="1006">
        <v>-21</v>
      </c>
      <c r="O14" s="1162">
        <v>-20</v>
      </c>
      <c r="P14" s="1162">
        <v>50</v>
      </c>
      <c r="Q14" s="1162">
        <v>-53</v>
      </c>
      <c r="R14" s="1163">
        <v>-29</v>
      </c>
      <c r="S14" s="1163">
        <v>-566</v>
      </c>
      <c r="T14" s="852"/>
    </row>
    <row r="15" spans="1:20" s="839" customFormat="1" ht="43.5" customHeight="1" thickTop="1">
      <c r="B15" s="846" t="s">
        <v>8</v>
      </c>
      <c r="C15" s="847">
        <v>54</v>
      </c>
      <c r="D15" s="848">
        <v>55</v>
      </c>
      <c r="E15" s="849">
        <v>46</v>
      </c>
      <c r="F15" s="847">
        <v>4</v>
      </c>
      <c r="G15" s="848">
        <v>-6</v>
      </c>
      <c r="H15" s="849">
        <v>7</v>
      </c>
      <c r="I15" s="847">
        <v>1447.1</v>
      </c>
      <c r="J15" s="848">
        <v>2016</v>
      </c>
      <c r="K15" s="849">
        <v>2087</v>
      </c>
      <c r="L15" s="845"/>
      <c r="M15" s="856" t="s">
        <v>9</v>
      </c>
      <c r="N15" s="1005">
        <v>2713</v>
      </c>
      <c r="O15" s="225">
        <v>3376</v>
      </c>
      <c r="P15" s="225">
        <v>823</v>
      </c>
      <c r="Q15" s="225">
        <v>1112</v>
      </c>
      <c r="R15" s="132">
        <v>26617</v>
      </c>
      <c r="S15" s="132">
        <v>26608</v>
      </c>
    </row>
    <row r="16" spans="1:20" s="839" customFormat="1" ht="43.5" customHeight="1" thickBot="1">
      <c r="B16" s="840" t="s">
        <v>43</v>
      </c>
      <c r="C16" s="853">
        <v>-6</v>
      </c>
      <c r="D16" s="854">
        <v>-16</v>
      </c>
      <c r="E16" s="850">
        <v>-19</v>
      </c>
      <c r="F16" s="853">
        <v>24</v>
      </c>
      <c r="G16" s="854">
        <v>47</v>
      </c>
      <c r="H16" s="850">
        <v>9</v>
      </c>
      <c r="I16" s="853">
        <v>918.81</v>
      </c>
      <c r="J16" s="854">
        <v>375</v>
      </c>
      <c r="K16" s="855">
        <v>358</v>
      </c>
      <c r="L16" s="845"/>
      <c r="M16" s="1414" t="s">
        <v>724</v>
      </c>
      <c r="N16" s="1415"/>
      <c r="O16" s="1415"/>
      <c r="P16" s="1415"/>
      <c r="Q16" s="1415"/>
      <c r="R16" s="1415"/>
      <c r="S16" s="1415"/>
    </row>
    <row r="17" spans="1:21" s="839" customFormat="1" ht="43.5" customHeight="1" thickTop="1">
      <c r="B17" s="856" t="s">
        <v>9</v>
      </c>
      <c r="C17" s="857">
        <v>2410</v>
      </c>
      <c r="D17" s="858">
        <v>2205</v>
      </c>
      <c r="E17" s="859">
        <v>1881.2</v>
      </c>
      <c r="F17" s="857">
        <v>704</v>
      </c>
      <c r="G17" s="858">
        <v>608</v>
      </c>
      <c r="H17" s="859">
        <v>270</v>
      </c>
      <c r="I17" s="857">
        <v>22970.59</v>
      </c>
      <c r="J17" s="858">
        <v>22303</v>
      </c>
      <c r="K17" s="860">
        <v>23001</v>
      </c>
      <c r="L17" s="845"/>
      <c r="M17" s="1416"/>
      <c r="N17" s="1416"/>
      <c r="O17" s="1416"/>
      <c r="P17" s="1416"/>
      <c r="Q17" s="1416"/>
      <c r="R17" s="1416"/>
      <c r="S17" s="1416"/>
    </row>
    <row r="18" spans="1:21" s="839" customFormat="1" ht="43.5" customHeight="1">
      <c r="B18" s="1438" t="s">
        <v>612</v>
      </c>
      <c r="C18" s="1439"/>
      <c r="D18" s="1439"/>
      <c r="E18" s="1439"/>
      <c r="F18" s="1439"/>
      <c r="G18" s="1439"/>
      <c r="H18" s="1439"/>
      <c r="I18" s="1439"/>
      <c r="J18" s="1439"/>
      <c r="K18" s="861"/>
      <c r="L18" s="845"/>
      <c r="M18" s="1416"/>
      <c r="N18" s="1416"/>
      <c r="O18" s="1416"/>
      <c r="P18" s="1416"/>
      <c r="Q18" s="1416"/>
      <c r="R18" s="1416"/>
      <c r="S18" s="1416"/>
      <c r="T18" s="845"/>
      <c r="U18" s="845"/>
    </row>
    <row r="19" spans="1:21" s="839" customFormat="1" ht="43.5" customHeight="1">
      <c r="B19" s="1440"/>
      <c r="C19" s="1440"/>
      <c r="D19" s="1440"/>
      <c r="E19" s="1440"/>
      <c r="F19" s="1440"/>
      <c r="G19" s="1440"/>
      <c r="H19" s="1440"/>
      <c r="I19" s="1440"/>
      <c r="J19" s="1440"/>
      <c r="K19" s="861"/>
      <c r="L19" s="845"/>
      <c r="M19" s="1416"/>
      <c r="N19" s="1416"/>
      <c r="O19" s="1416"/>
      <c r="P19" s="1416"/>
      <c r="Q19" s="1416"/>
      <c r="R19" s="1416"/>
      <c r="S19" s="1416"/>
      <c r="T19" s="845"/>
      <c r="U19" s="845"/>
    </row>
    <row r="20" spans="1:21" ht="48.75" customHeight="1">
      <c r="A20" s="828" t="s">
        <v>561</v>
      </c>
      <c r="B20" s="828"/>
      <c r="E20" s="830"/>
      <c r="F20" s="830"/>
      <c r="G20" s="830"/>
      <c r="I20" s="657"/>
      <c r="J20" s="657"/>
      <c r="K20" s="657"/>
      <c r="L20" s="657"/>
    </row>
    <row r="21" spans="1:21" ht="30">
      <c r="B21" s="863"/>
      <c r="C21" s="830"/>
      <c r="D21" s="830"/>
      <c r="E21" s="657"/>
      <c r="F21" s="657"/>
      <c r="G21" s="657"/>
      <c r="H21" s="657"/>
      <c r="I21" s="657"/>
      <c r="J21" s="831"/>
      <c r="K21" s="831" t="s">
        <v>71</v>
      </c>
      <c r="L21" s="657"/>
    </row>
    <row r="22" spans="1:21" s="832" customFormat="1" ht="49.5" customHeight="1">
      <c r="B22" s="833"/>
      <c r="C22" s="1441" t="s">
        <v>0</v>
      </c>
      <c r="D22" s="1442"/>
      <c r="E22" s="1443"/>
      <c r="F22" s="1427" t="s">
        <v>517</v>
      </c>
      <c r="G22" s="1428"/>
      <c r="H22" s="1429"/>
      <c r="I22" s="1427" t="s">
        <v>2</v>
      </c>
      <c r="J22" s="1428"/>
      <c r="K22" s="1429"/>
      <c r="L22" s="834"/>
    </row>
    <row r="23" spans="1:21" s="835" customFormat="1" ht="42" customHeight="1">
      <c r="B23" s="836"/>
      <c r="C23" s="1424" t="s">
        <v>507</v>
      </c>
      <c r="D23" s="1420" t="s">
        <v>558</v>
      </c>
      <c r="E23" s="1420" t="s">
        <v>559</v>
      </c>
      <c r="F23" s="1424" t="s">
        <v>507</v>
      </c>
      <c r="G23" s="1432" t="s">
        <v>558</v>
      </c>
      <c r="H23" s="1430" t="s">
        <v>559</v>
      </c>
      <c r="I23" s="1424" t="s">
        <v>507</v>
      </c>
      <c r="J23" s="1432" t="s">
        <v>558</v>
      </c>
      <c r="K23" s="1434" t="s">
        <v>559</v>
      </c>
      <c r="L23" s="1436"/>
    </row>
    <row r="24" spans="1:21" s="837" customFormat="1" ht="42" customHeight="1">
      <c r="B24" s="838"/>
      <c r="C24" s="1425"/>
      <c r="D24" s="1421"/>
      <c r="E24" s="1421"/>
      <c r="F24" s="1425"/>
      <c r="G24" s="1433"/>
      <c r="H24" s="1431"/>
      <c r="I24" s="1425"/>
      <c r="J24" s="1433"/>
      <c r="K24" s="1435"/>
      <c r="L24" s="1437"/>
    </row>
    <row r="25" spans="1:21" s="839" customFormat="1" ht="43.5" customHeight="1">
      <c r="B25" s="840" t="s">
        <v>511</v>
      </c>
      <c r="C25" s="842">
        <v>251</v>
      </c>
      <c r="D25" s="842">
        <v>248</v>
      </c>
      <c r="E25" s="843">
        <v>353</v>
      </c>
      <c r="F25" s="864">
        <v>59</v>
      </c>
      <c r="G25" s="842">
        <v>36</v>
      </c>
      <c r="H25" s="843">
        <v>65</v>
      </c>
      <c r="I25" s="864">
        <v>1320</v>
      </c>
      <c r="J25" s="865">
        <v>1426</v>
      </c>
      <c r="K25" s="866">
        <v>1822</v>
      </c>
      <c r="L25" s="845"/>
    </row>
    <row r="26" spans="1:21" s="839" customFormat="1" ht="43.5" customHeight="1">
      <c r="B26" s="846" t="s">
        <v>512</v>
      </c>
      <c r="C26" s="848">
        <v>263</v>
      </c>
      <c r="D26" s="848">
        <v>311</v>
      </c>
      <c r="E26" s="849">
        <v>249</v>
      </c>
      <c r="F26" s="867">
        <v>31</v>
      </c>
      <c r="G26" s="848">
        <v>99</v>
      </c>
      <c r="H26" s="849">
        <v>45</v>
      </c>
      <c r="I26" s="867">
        <v>1642</v>
      </c>
      <c r="J26" s="868">
        <v>1622</v>
      </c>
      <c r="K26" s="869">
        <v>1973</v>
      </c>
      <c r="L26" s="845"/>
    </row>
    <row r="27" spans="1:21" s="839" customFormat="1" ht="43.5" customHeight="1">
      <c r="B27" s="846" t="s">
        <v>513</v>
      </c>
      <c r="C27" s="848">
        <v>177</v>
      </c>
      <c r="D27" s="848">
        <v>180</v>
      </c>
      <c r="E27" s="849">
        <v>259</v>
      </c>
      <c r="F27" s="867">
        <v>22</v>
      </c>
      <c r="G27" s="848">
        <v>42</v>
      </c>
      <c r="H27" s="849">
        <v>70</v>
      </c>
      <c r="I27" s="867">
        <v>1645</v>
      </c>
      <c r="J27" s="868">
        <v>1971</v>
      </c>
      <c r="K27" s="869">
        <v>2502</v>
      </c>
      <c r="L27" s="845"/>
    </row>
    <row r="28" spans="1:21" s="839" customFormat="1" ht="43.5" customHeight="1">
      <c r="B28" s="846" t="s">
        <v>560</v>
      </c>
      <c r="C28" s="848">
        <v>24</v>
      </c>
      <c r="D28" s="848">
        <v>19</v>
      </c>
      <c r="E28" s="849">
        <v>40</v>
      </c>
      <c r="F28" s="867">
        <v>-69</v>
      </c>
      <c r="G28" s="848">
        <v>-6</v>
      </c>
      <c r="H28" s="849">
        <v>-85</v>
      </c>
      <c r="I28" s="867">
        <v>1400</v>
      </c>
      <c r="J28" s="868">
        <v>1373</v>
      </c>
      <c r="K28" s="869">
        <v>1140</v>
      </c>
      <c r="L28" s="845"/>
    </row>
    <row r="29" spans="1:21" s="839" customFormat="1" ht="43.5" customHeight="1">
      <c r="B29" s="846" t="s">
        <v>514</v>
      </c>
      <c r="C29" s="848">
        <v>91</v>
      </c>
      <c r="D29" s="848">
        <v>195</v>
      </c>
      <c r="E29" s="849">
        <v>295</v>
      </c>
      <c r="F29" s="867">
        <v>47</v>
      </c>
      <c r="G29" s="848">
        <v>100</v>
      </c>
      <c r="H29" s="849">
        <v>219</v>
      </c>
      <c r="I29" s="867">
        <v>3905</v>
      </c>
      <c r="J29" s="868">
        <v>3987</v>
      </c>
      <c r="K29" s="869">
        <v>4119</v>
      </c>
      <c r="L29" s="845"/>
    </row>
    <row r="30" spans="1:21" s="839" customFormat="1" ht="43.5" customHeight="1">
      <c r="B30" s="846" t="s">
        <v>73</v>
      </c>
      <c r="C30" s="848">
        <v>407</v>
      </c>
      <c r="D30" s="848">
        <v>374</v>
      </c>
      <c r="E30" s="849">
        <v>450</v>
      </c>
      <c r="F30" s="867">
        <v>90</v>
      </c>
      <c r="G30" s="848">
        <v>83</v>
      </c>
      <c r="H30" s="849">
        <v>87</v>
      </c>
      <c r="I30" s="867">
        <v>2617</v>
      </c>
      <c r="J30" s="868">
        <v>2926</v>
      </c>
      <c r="K30" s="869">
        <v>3049</v>
      </c>
      <c r="L30" s="845"/>
    </row>
    <row r="31" spans="1:21" s="839" customFormat="1" ht="43.5" customHeight="1">
      <c r="B31" s="846" t="s">
        <v>515</v>
      </c>
      <c r="C31" s="848">
        <v>181</v>
      </c>
      <c r="D31" s="848">
        <v>220</v>
      </c>
      <c r="E31" s="849">
        <v>194</v>
      </c>
      <c r="F31" s="867">
        <v>50</v>
      </c>
      <c r="G31" s="848">
        <v>-69</v>
      </c>
      <c r="H31" s="849">
        <v>40</v>
      </c>
      <c r="I31" s="867">
        <v>1321</v>
      </c>
      <c r="J31" s="868">
        <v>1305</v>
      </c>
      <c r="K31" s="869">
        <v>1305</v>
      </c>
      <c r="L31" s="845"/>
    </row>
    <row r="32" spans="1:21" s="839" customFormat="1" ht="43.5" customHeight="1">
      <c r="B32" s="846" t="s">
        <v>536</v>
      </c>
      <c r="C32" s="617">
        <v>324</v>
      </c>
      <c r="D32" s="617">
        <v>355</v>
      </c>
      <c r="E32" s="618">
        <v>352</v>
      </c>
      <c r="F32" s="619">
        <v>37</v>
      </c>
      <c r="G32" s="617">
        <v>73</v>
      </c>
      <c r="H32" s="618">
        <v>57</v>
      </c>
      <c r="I32" s="619">
        <v>2876</v>
      </c>
      <c r="J32" s="620">
        <v>3318</v>
      </c>
      <c r="K32" s="869">
        <v>4223</v>
      </c>
      <c r="L32" s="845"/>
    </row>
    <row r="33" spans="1:21" s="839" customFormat="1" ht="43.5" customHeight="1">
      <c r="B33" s="846" t="s">
        <v>537</v>
      </c>
      <c r="C33" s="617">
        <v>50</v>
      </c>
      <c r="D33" s="617">
        <v>71</v>
      </c>
      <c r="E33" s="618">
        <v>82</v>
      </c>
      <c r="F33" s="619">
        <v>28</v>
      </c>
      <c r="G33" s="617">
        <v>13</v>
      </c>
      <c r="H33" s="618">
        <v>21</v>
      </c>
      <c r="I33" s="619">
        <v>630</v>
      </c>
      <c r="J33" s="620">
        <v>694</v>
      </c>
      <c r="K33" s="869">
        <v>725</v>
      </c>
      <c r="L33" s="845"/>
    </row>
    <row r="34" spans="1:21" s="839" customFormat="1" ht="43.5" customHeight="1">
      <c r="B34" s="846" t="s">
        <v>8</v>
      </c>
      <c r="C34" s="848">
        <v>55</v>
      </c>
      <c r="D34" s="848">
        <v>46</v>
      </c>
      <c r="E34" s="849">
        <v>63</v>
      </c>
      <c r="F34" s="867">
        <v>46</v>
      </c>
      <c r="G34" s="617">
        <v>-16</v>
      </c>
      <c r="H34" s="618">
        <v>4</v>
      </c>
      <c r="I34" s="867">
        <v>1423</v>
      </c>
      <c r="J34" s="868">
        <v>1374</v>
      </c>
      <c r="K34" s="621">
        <v>1449</v>
      </c>
      <c r="L34" s="845"/>
    </row>
    <row r="35" spans="1:21" s="839" customFormat="1" ht="43.5" customHeight="1" thickBot="1">
      <c r="B35" s="840" t="s">
        <v>43</v>
      </c>
      <c r="C35" s="854">
        <v>-16</v>
      </c>
      <c r="D35" s="854">
        <v>-12</v>
      </c>
      <c r="E35" s="850">
        <v>-13</v>
      </c>
      <c r="F35" s="870">
        <v>24</v>
      </c>
      <c r="G35" s="622">
        <v>53</v>
      </c>
      <c r="H35" s="623">
        <v>45</v>
      </c>
      <c r="I35" s="870">
        <v>1788</v>
      </c>
      <c r="J35" s="871">
        <v>1389</v>
      </c>
      <c r="K35" s="624">
        <v>1197</v>
      </c>
      <c r="L35" s="845"/>
    </row>
    <row r="36" spans="1:21" s="839" customFormat="1" ht="43.5" customHeight="1" thickTop="1">
      <c r="B36" s="856" t="s">
        <v>9</v>
      </c>
      <c r="C36" s="858">
        <v>1807</v>
      </c>
      <c r="D36" s="858">
        <v>2007</v>
      </c>
      <c r="E36" s="859">
        <v>2324</v>
      </c>
      <c r="F36" s="872">
        <v>365</v>
      </c>
      <c r="G36" s="858">
        <v>408</v>
      </c>
      <c r="H36" s="625">
        <v>568</v>
      </c>
      <c r="I36" s="872">
        <v>20567</v>
      </c>
      <c r="J36" s="873">
        <v>21385</v>
      </c>
      <c r="K36" s="626">
        <v>23504</v>
      </c>
      <c r="L36" s="845"/>
    </row>
    <row r="37" spans="1:21" s="839" customFormat="1" ht="43.5" customHeight="1">
      <c r="B37" s="1417" t="s">
        <v>610</v>
      </c>
      <c r="C37" s="1418"/>
      <c r="D37" s="1418"/>
      <c r="E37" s="1418"/>
      <c r="F37" s="1418"/>
      <c r="G37" s="1418"/>
      <c r="H37" s="1418"/>
      <c r="I37" s="1418"/>
      <c r="J37" s="1418"/>
      <c r="K37" s="1418"/>
      <c r="L37" s="845"/>
      <c r="M37" s="862"/>
      <c r="N37" s="862"/>
      <c r="O37" s="862"/>
      <c r="P37" s="845"/>
      <c r="Q37" s="845"/>
      <c r="R37" s="845"/>
      <c r="S37" s="845"/>
      <c r="T37" s="845"/>
      <c r="U37" s="845"/>
    </row>
    <row r="38" spans="1:21" s="839" customFormat="1" ht="43.5" customHeight="1">
      <c r="B38" s="1419"/>
      <c r="C38" s="1419"/>
      <c r="D38" s="1419"/>
      <c r="E38" s="1419"/>
      <c r="F38" s="1419"/>
      <c r="G38" s="1419"/>
      <c r="H38" s="1419"/>
      <c r="I38" s="1419"/>
      <c r="J38" s="1419"/>
      <c r="K38" s="1419"/>
      <c r="L38" s="845"/>
      <c r="M38" s="862"/>
      <c r="N38" s="862"/>
      <c r="O38" s="862"/>
      <c r="P38" s="845"/>
      <c r="Q38" s="845"/>
      <c r="R38" s="845"/>
      <c r="S38" s="845"/>
      <c r="T38" s="845"/>
      <c r="U38" s="845"/>
    </row>
    <row r="39" spans="1:21" ht="48.75" customHeight="1">
      <c r="A39" s="828" t="s">
        <v>634</v>
      </c>
      <c r="B39" s="828"/>
      <c r="E39" s="830"/>
      <c r="F39" s="830"/>
      <c r="G39" s="830"/>
      <c r="H39" s="657"/>
      <c r="I39" s="657"/>
      <c r="J39" s="657"/>
      <c r="K39" s="657"/>
      <c r="L39" s="657"/>
    </row>
    <row r="40" spans="1:21" ht="30">
      <c r="B40" s="863"/>
      <c r="C40" s="831"/>
      <c r="D40" s="657"/>
      <c r="E40" s="657"/>
      <c r="F40" s="830"/>
      <c r="G40" s="831"/>
      <c r="J40" s="831" t="s">
        <v>71</v>
      </c>
      <c r="K40" s="657"/>
      <c r="L40" s="657"/>
    </row>
    <row r="41" spans="1:21" s="832" customFormat="1" ht="49.5" customHeight="1">
      <c r="A41" s="657"/>
      <c r="B41" s="833"/>
      <c r="C41" s="1427" t="s">
        <v>516</v>
      </c>
      <c r="D41" s="1428"/>
      <c r="E41" s="1428"/>
      <c r="F41" s="1429"/>
      <c r="G41" s="1427" t="s">
        <v>2</v>
      </c>
      <c r="H41" s="1428"/>
      <c r="I41" s="1428"/>
      <c r="J41" s="1429"/>
    </row>
    <row r="42" spans="1:21" s="835" customFormat="1" ht="42" customHeight="1">
      <c r="B42" s="836"/>
      <c r="C42" s="1424" t="s">
        <v>66</v>
      </c>
      <c r="D42" s="1420" t="s">
        <v>74</v>
      </c>
      <c r="E42" s="1420" t="s">
        <v>476</v>
      </c>
      <c r="F42" s="1422" t="s">
        <v>498</v>
      </c>
      <c r="G42" s="1426" t="s">
        <v>66</v>
      </c>
      <c r="H42" s="1420" t="s">
        <v>74</v>
      </c>
      <c r="I42" s="1420" t="s">
        <v>476</v>
      </c>
      <c r="J42" s="1422" t="s">
        <v>498</v>
      </c>
    </row>
    <row r="43" spans="1:21" s="837" customFormat="1" ht="42" customHeight="1">
      <c r="B43" s="838"/>
      <c r="C43" s="1425"/>
      <c r="D43" s="1421"/>
      <c r="E43" s="1421"/>
      <c r="F43" s="1423"/>
      <c r="G43" s="1425"/>
      <c r="H43" s="1421"/>
      <c r="I43" s="1421"/>
      <c r="J43" s="1423"/>
    </row>
    <row r="44" spans="1:21" s="839" customFormat="1" ht="43.5" customHeight="1">
      <c r="B44" s="840" t="s">
        <v>49</v>
      </c>
      <c r="C44" s="864">
        <v>63</v>
      </c>
      <c r="D44" s="842">
        <v>-8</v>
      </c>
      <c r="E44" s="842">
        <v>-23</v>
      </c>
      <c r="F44" s="843">
        <v>103</v>
      </c>
      <c r="G44" s="864">
        <v>4161</v>
      </c>
      <c r="H44" s="842">
        <v>3998</v>
      </c>
      <c r="I44" s="842">
        <v>4441</v>
      </c>
      <c r="J44" s="843">
        <v>4605</v>
      </c>
    </row>
    <row r="45" spans="1:21" s="839" customFormat="1" ht="43.5" customHeight="1">
      <c r="B45" s="846" t="s">
        <v>50</v>
      </c>
      <c r="C45" s="867">
        <v>251</v>
      </c>
      <c r="D45" s="848">
        <v>127</v>
      </c>
      <c r="E45" s="848">
        <v>45</v>
      </c>
      <c r="F45" s="849">
        <v>8</v>
      </c>
      <c r="G45" s="867">
        <v>5809</v>
      </c>
      <c r="H45" s="848">
        <v>5597</v>
      </c>
      <c r="I45" s="848">
        <v>5908</v>
      </c>
      <c r="J45" s="849">
        <v>6230</v>
      </c>
    </row>
    <row r="46" spans="1:21" s="839" customFormat="1" ht="43.5" customHeight="1">
      <c r="B46" s="846" t="s">
        <v>73</v>
      </c>
      <c r="C46" s="867">
        <v>66</v>
      </c>
      <c r="D46" s="848">
        <v>32</v>
      </c>
      <c r="E46" s="848">
        <v>79</v>
      </c>
      <c r="F46" s="849">
        <v>63</v>
      </c>
      <c r="G46" s="867">
        <v>2774</v>
      </c>
      <c r="H46" s="848">
        <v>2746</v>
      </c>
      <c r="I46" s="848">
        <v>2803</v>
      </c>
      <c r="J46" s="849">
        <v>2901</v>
      </c>
    </row>
    <row r="47" spans="1:21" s="839" customFormat="1" ht="43.5" customHeight="1">
      <c r="B47" s="846" t="s">
        <v>31</v>
      </c>
      <c r="C47" s="867">
        <v>43</v>
      </c>
      <c r="D47" s="848">
        <v>74</v>
      </c>
      <c r="E47" s="848">
        <v>172</v>
      </c>
      <c r="F47" s="849">
        <v>68</v>
      </c>
      <c r="G47" s="867">
        <v>4043</v>
      </c>
      <c r="H47" s="848">
        <v>4205</v>
      </c>
      <c r="I47" s="848">
        <v>4784</v>
      </c>
      <c r="J47" s="849">
        <v>4913</v>
      </c>
    </row>
    <row r="48" spans="1:21" s="839" customFormat="1" ht="43.5" customHeight="1">
      <c r="B48" s="846" t="s">
        <v>8</v>
      </c>
      <c r="C48" s="867">
        <v>10</v>
      </c>
      <c r="D48" s="848">
        <v>8</v>
      </c>
      <c r="E48" s="848">
        <v>36</v>
      </c>
      <c r="F48" s="849">
        <v>87</v>
      </c>
      <c r="G48" s="867">
        <v>2544</v>
      </c>
      <c r="H48" s="848">
        <v>2620</v>
      </c>
      <c r="I48" s="848">
        <v>2114</v>
      </c>
      <c r="J48" s="849">
        <v>2278</v>
      </c>
    </row>
    <row r="49" spans="2:21" s="839" customFormat="1" ht="43.5" customHeight="1" thickBot="1">
      <c r="B49" s="840" t="s">
        <v>43</v>
      </c>
      <c r="C49" s="870">
        <v>-443</v>
      </c>
      <c r="D49" s="854">
        <v>-99</v>
      </c>
      <c r="E49" s="854">
        <v>-36</v>
      </c>
      <c r="F49" s="850">
        <v>2</v>
      </c>
      <c r="G49" s="870">
        <v>2575</v>
      </c>
      <c r="H49" s="854">
        <v>2335</v>
      </c>
      <c r="I49" s="854">
        <v>2152</v>
      </c>
      <c r="J49" s="850">
        <v>2047</v>
      </c>
    </row>
    <row r="50" spans="2:21" s="839" customFormat="1" ht="43.5" customHeight="1" thickTop="1">
      <c r="B50" s="856" t="s">
        <v>9</v>
      </c>
      <c r="C50" s="872">
        <v>-10</v>
      </c>
      <c r="D50" s="858">
        <f>D44+D45+D46+D47+D48+D49</f>
        <v>134</v>
      </c>
      <c r="E50" s="858">
        <v>273</v>
      </c>
      <c r="F50" s="859">
        <v>331</v>
      </c>
      <c r="G50" s="872">
        <v>21907</v>
      </c>
      <c r="H50" s="858">
        <v>21501</v>
      </c>
      <c r="I50" s="858">
        <v>22202</v>
      </c>
      <c r="J50" s="859">
        <v>22974</v>
      </c>
    </row>
    <row r="51" spans="2:21" s="839" customFormat="1" ht="43.5" customHeight="1">
      <c r="B51" s="874" t="s">
        <v>611</v>
      </c>
      <c r="C51" s="845"/>
      <c r="D51" s="845"/>
      <c r="E51" s="845"/>
      <c r="F51" s="845"/>
      <c r="G51" s="845"/>
      <c r="H51" s="845"/>
      <c r="I51" s="845"/>
      <c r="J51" s="845"/>
      <c r="K51" s="845"/>
      <c r="L51" s="845"/>
      <c r="M51" s="845"/>
      <c r="N51" s="845"/>
      <c r="O51" s="845"/>
      <c r="P51" s="845"/>
      <c r="Q51" s="845"/>
      <c r="R51" s="845"/>
      <c r="S51" s="845"/>
      <c r="T51" s="845"/>
      <c r="U51" s="845"/>
    </row>
    <row r="52" spans="2:21" s="839" customFormat="1" ht="43.5" customHeight="1">
      <c r="C52" s="875"/>
      <c r="D52" s="875"/>
      <c r="E52" s="875"/>
      <c r="F52" s="845"/>
      <c r="G52" s="845"/>
      <c r="H52" s="845"/>
      <c r="I52" s="845"/>
      <c r="J52" s="845"/>
      <c r="K52" s="845"/>
      <c r="L52" s="845"/>
      <c r="M52" s="845"/>
      <c r="N52" s="845"/>
      <c r="O52" s="845"/>
      <c r="P52" s="845"/>
      <c r="Q52" s="845"/>
      <c r="R52" s="845"/>
      <c r="S52" s="845"/>
      <c r="T52" s="845"/>
      <c r="U52" s="845"/>
    </row>
    <row r="53" spans="2:21" s="835" customFormat="1" ht="32.25" customHeight="1">
      <c r="B53"/>
      <c r="C53"/>
      <c r="D53"/>
      <c r="E53"/>
      <c r="F53"/>
      <c r="G53" s="657"/>
      <c r="H53" s="657"/>
    </row>
    <row r="54" spans="2:21" s="835" customFormat="1" ht="32.25" customHeight="1">
      <c r="B54"/>
      <c r="C54"/>
      <c r="D54"/>
      <c r="E54"/>
      <c r="F54"/>
      <c r="G54" s="657"/>
      <c r="H54" s="657"/>
    </row>
    <row r="55" spans="2:21" s="835" customFormat="1" ht="32.25" customHeight="1">
      <c r="B55"/>
      <c r="C55"/>
      <c r="D55"/>
      <c r="E55"/>
      <c r="F55"/>
      <c r="G55" s="657"/>
      <c r="H55" s="657"/>
    </row>
    <row r="56" spans="2:21" s="835" customFormat="1" ht="32.25" customHeight="1">
      <c r="B56"/>
      <c r="C56"/>
      <c r="D56"/>
      <c r="E56"/>
      <c r="F56"/>
      <c r="G56" s="657"/>
      <c r="H56" s="657"/>
    </row>
    <row r="57" spans="2:21" s="835" customFormat="1" ht="32.25" customHeight="1">
      <c r="B57"/>
      <c r="C57"/>
      <c r="D57"/>
      <c r="E57"/>
      <c r="F57"/>
      <c r="G57" s="657"/>
      <c r="H57" s="657"/>
    </row>
    <row r="58" spans="2:21" s="835" customFormat="1" ht="32.25" customHeight="1">
      <c r="B58"/>
      <c r="C58"/>
      <c r="D58"/>
      <c r="E58"/>
      <c r="F58"/>
      <c r="G58" s="657"/>
      <c r="H58" s="657"/>
    </row>
    <row r="59" spans="2:21" s="839" customFormat="1" ht="43.5" customHeight="1">
      <c r="B59"/>
      <c r="C59"/>
      <c r="D59"/>
      <c r="E59"/>
      <c r="F59"/>
      <c r="G59" s="657"/>
      <c r="H59" s="876"/>
    </row>
    <row r="60" spans="2:21" s="839" customFormat="1" ht="43.5" customHeight="1">
      <c r="B60"/>
      <c r="C60"/>
      <c r="D60"/>
      <c r="E60"/>
      <c r="F60"/>
      <c r="G60" s="657"/>
      <c r="H60" s="876"/>
    </row>
  </sheetData>
  <mergeCells count="48">
    <mergeCell ref="S4:S5"/>
    <mergeCell ref="N3:O3"/>
    <mergeCell ref="P3:Q3"/>
    <mergeCell ref="R3:S3"/>
    <mergeCell ref="O4:O5"/>
    <mergeCell ref="Q4:Q5"/>
    <mergeCell ref="N4:N5"/>
    <mergeCell ref="P4:P5"/>
    <mergeCell ref="R4:R5"/>
    <mergeCell ref="C3:E3"/>
    <mergeCell ref="F3:H3"/>
    <mergeCell ref="I3:K3"/>
    <mergeCell ref="C4:C5"/>
    <mergeCell ref="D4:D5"/>
    <mergeCell ref="E4:E5"/>
    <mergeCell ref="F4:F5"/>
    <mergeCell ref="G4:G5"/>
    <mergeCell ref="H4:H5"/>
    <mergeCell ref="I4:I5"/>
    <mergeCell ref="J4:J5"/>
    <mergeCell ref="K4:K5"/>
    <mergeCell ref="G23:G24"/>
    <mergeCell ref="K23:K24"/>
    <mergeCell ref="L4:L5"/>
    <mergeCell ref="B18:J19"/>
    <mergeCell ref="C22:E22"/>
    <mergeCell ref="F22:H22"/>
    <mergeCell ref="I22:K22"/>
    <mergeCell ref="L23:L24"/>
    <mergeCell ref="D23:D24"/>
    <mergeCell ref="E23:E24"/>
    <mergeCell ref="F23:F24"/>
    <mergeCell ref="M16:S19"/>
    <mergeCell ref="B37:K38"/>
    <mergeCell ref="I42:I43"/>
    <mergeCell ref="J42:J43"/>
    <mergeCell ref="C42:C43"/>
    <mergeCell ref="D42:D43"/>
    <mergeCell ref="E42:E43"/>
    <mergeCell ref="F42:F43"/>
    <mergeCell ref="G42:G43"/>
    <mergeCell ref="H42:H43"/>
    <mergeCell ref="C41:F41"/>
    <mergeCell ref="G41:J41"/>
    <mergeCell ref="H23:H24"/>
    <mergeCell ref="I23:I24"/>
    <mergeCell ref="J23:J24"/>
    <mergeCell ref="C23:C24"/>
  </mergeCells>
  <phoneticPr fontId="2"/>
  <printOptions horizontalCentered="1" verticalCentered="1"/>
  <pageMargins left="3.937007874015748E-2" right="3.937007874015748E-2" top="0.15748031496062992" bottom="0.15748031496062992" header="0.31496062992125984" footer="0.31496062992125984"/>
  <pageSetup paperSize="8" scale="35"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8A22-E9C9-4167-B623-16803EB8A963}">
  <dimension ref="A1:AM56"/>
  <sheetViews>
    <sheetView showGridLines="0" view="pageBreakPreview" zoomScale="40" zoomScaleNormal="70" zoomScaleSheetLayoutView="40" workbookViewId="0">
      <selection activeCell="AK15" sqref="AK15"/>
    </sheetView>
  </sheetViews>
  <sheetFormatPr defaultColWidth="9" defaultRowHeight="14"/>
  <cols>
    <col min="1" max="2" width="3.54296875" style="657" customWidth="1"/>
    <col min="3" max="3" width="24.54296875" style="657" customWidth="1"/>
    <col min="4" max="18" width="9.54296875" style="657" customWidth="1"/>
    <col min="19" max="19" width="9.81640625" style="657" customWidth="1"/>
    <col min="20" max="39" width="9.54296875" style="657" customWidth="1"/>
    <col min="40" max="16384" width="9" style="657"/>
  </cols>
  <sheetData>
    <row r="1" spans="1:39" ht="21" customHeight="1">
      <c r="A1" s="1077" t="s">
        <v>480</v>
      </c>
      <c r="B1" s="1077"/>
      <c r="C1" s="1077"/>
    </row>
    <row r="2" spans="1:39">
      <c r="I2" s="1180"/>
      <c r="L2" s="1180"/>
      <c r="O2" s="1180"/>
      <c r="R2" s="1180"/>
      <c r="U2" s="1180"/>
      <c r="X2" s="1180"/>
      <c r="AD2" s="1180"/>
      <c r="AJ2" s="1180" t="s">
        <v>10</v>
      </c>
      <c r="AM2" s="1202"/>
    </row>
    <row r="3" spans="1:39" ht="18" customHeight="1">
      <c r="B3" s="1467"/>
      <c r="C3" s="1468"/>
      <c r="D3" s="1461" t="s">
        <v>90</v>
      </c>
      <c r="E3" s="1462"/>
      <c r="F3" s="1463"/>
      <c r="G3" s="1461" t="s">
        <v>477</v>
      </c>
      <c r="H3" s="1462"/>
      <c r="I3" s="1463"/>
      <c r="J3" s="1461" t="s">
        <v>499</v>
      </c>
      <c r="K3" s="1462"/>
      <c r="L3" s="1463"/>
      <c r="M3" s="1461" t="s">
        <v>508</v>
      </c>
      <c r="N3" s="1462"/>
      <c r="O3" s="1463"/>
      <c r="P3" s="1461" t="s">
        <v>528</v>
      </c>
      <c r="Q3" s="1462"/>
      <c r="R3" s="1463"/>
      <c r="S3" s="1461" t="s">
        <v>538</v>
      </c>
      <c r="T3" s="1462"/>
      <c r="U3" s="1463"/>
      <c r="V3" s="1461" t="s">
        <v>572</v>
      </c>
      <c r="W3" s="1462"/>
      <c r="X3" s="1463"/>
      <c r="Y3" s="1461" t="s">
        <v>590</v>
      </c>
      <c r="Z3" s="1462"/>
      <c r="AA3" s="1463"/>
      <c r="AB3" s="1461" t="s">
        <v>625</v>
      </c>
      <c r="AC3" s="1462"/>
      <c r="AD3" s="1463"/>
      <c r="AE3" s="1461" t="s">
        <v>651</v>
      </c>
      <c r="AF3" s="1462"/>
      <c r="AG3" s="1463"/>
      <c r="AH3" s="1461" t="s">
        <v>725</v>
      </c>
      <c r="AI3" s="1462"/>
      <c r="AJ3" s="1463"/>
    </row>
    <row r="4" spans="1:39" ht="17.25" customHeight="1">
      <c r="B4" s="1469"/>
      <c r="C4" s="1458"/>
      <c r="D4" s="1464"/>
      <c r="E4" s="1465"/>
      <c r="F4" s="1466"/>
      <c r="G4" s="1464"/>
      <c r="H4" s="1465"/>
      <c r="I4" s="1466"/>
      <c r="J4" s="1464"/>
      <c r="K4" s="1465"/>
      <c r="L4" s="1466"/>
      <c r="M4" s="1464"/>
      <c r="N4" s="1465"/>
      <c r="O4" s="1466"/>
      <c r="P4" s="1464"/>
      <c r="Q4" s="1465"/>
      <c r="R4" s="1466"/>
      <c r="S4" s="1464"/>
      <c r="T4" s="1465"/>
      <c r="U4" s="1466"/>
      <c r="V4" s="1464"/>
      <c r="W4" s="1465"/>
      <c r="X4" s="1466"/>
      <c r="Y4" s="1464"/>
      <c r="Z4" s="1465"/>
      <c r="AA4" s="1466"/>
      <c r="AB4" s="1464"/>
      <c r="AC4" s="1465"/>
      <c r="AD4" s="1466"/>
      <c r="AE4" s="1464"/>
      <c r="AF4" s="1465"/>
      <c r="AG4" s="1466"/>
      <c r="AH4" s="1464"/>
      <c r="AI4" s="1465"/>
      <c r="AJ4" s="1466"/>
    </row>
    <row r="5" spans="1:39" ht="28.5" customHeight="1">
      <c r="B5" s="1470"/>
      <c r="C5" s="1471"/>
      <c r="D5" s="1201" t="s">
        <v>11</v>
      </c>
      <c r="E5" s="1200" t="s">
        <v>12</v>
      </c>
      <c r="F5" s="1199" t="s">
        <v>9</v>
      </c>
      <c r="G5" s="1201" t="s">
        <v>11</v>
      </c>
      <c r="H5" s="1200" t="s">
        <v>12</v>
      </c>
      <c r="I5" s="1199" t="s">
        <v>9</v>
      </c>
      <c r="J5" s="1201" t="s">
        <v>11</v>
      </c>
      <c r="K5" s="1200" t="s">
        <v>12</v>
      </c>
      <c r="L5" s="1199" t="s">
        <v>9</v>
      </c>
      <c r="M5" s="1201" t="s">
        <v>11</v>
      </c>
      <c r="N5" s="1200" t="s">
        <v>12</v>
      </c>
      <c r="O5" s="1199" t="s">
        <v>9</v>
      </c>
      <c r="P5" s="1201" t="s">
        <v>11</v>
      </c>
      <c r="Q5" s="1200" t="s">
        <v>12</v>
      </c>
      <c r="R5" s="1199" t="s">
        <v>9</v>
      </c>
      <c r="S5" s="1201" t="s">
        <v>11</v>
      </c>
      <c r="T5" s="1200" t="s">
        <v>12</v>
      </c>
      <c r="U5" s="1199" t="s">
        <v>9</v>
      </c>
      <c r="V5" s="1201" t="s">
        <v>11</v>
      </c>
      <c r="W5" s="1200" t="s">
        <v>12</v>
      </c>
      <c r="X5" s="1199" t="s">
        <v>9</v>
      </c>
      <c r="Y5" s="1201" t="s">
        <v>11</v>
      </c>
      <c r="Z5" s="1200" t="s">
        <v>12</v>
      </c>
      <c r="AA5" s="1199" t="s">
        <v>9</v>
      </c>
      <c r="AB5" s="1201" t="s">
        <v>11</v>
      </c>
      <c r="AC5" s="1200" t="s">
        <v>12</v>
      </c>
      <c r="AD5" s="1199" t="s">
        <v>9</v>
      </c>
      <c r="AE5" s="1201" t="s">
        <v>11</v>
      </c>
      <c r="AF5" s="1200" t="s">
        <v>12</v>
      </c>
      <c r="AG5" s="1199" t="s">
        <v>9</v>
      </c>
      <c r="AH5" s="1201" t="s">
        <v>11</v>
      </c>
      <c r="AI5" s="1200" t="s">
        <v>12</v>
      </c>
      <c r="AJ5" s="1199" t="s">
        <v>9</v>
      </c>
    </row>
    <row r="6" spans="1:39" ht="26.25" customHeight="1">
      <c r="B6" s="1455" t="s">
        <v>13</v>
      </c>
      <c r="C6" s="1456"/>
      <c r="D6" s="1177">
        <v>91</v>
      </c>
      <c r="E6" s="1176">
        <v>33</v>
      </c>
      <c r="F6" s="1175">
        <v>124</v>
      </c>
      <c r="G6" s="1177">
        <v>72</v>
      </c>
      <c r="H6" s="1176">
        <v>25</v>
      </c>
      <c r="I6" s="1175">
        <v>97</v>
      </c>
      <c r="J6" s="1177">
        <v>72</v>
      </c>
      <c r="K6" s="1176">
        <v>21</v>
      </c>
      <c r="L6" s="1175">
        <v>93</v>
      </c>
      <c r="M6" s="1177">
        <v>67</v>
      </c>
      <c r="N6" s="1176">
        <v>27</v>
      </c>
      <c r="O6" s="1175">
        <v>94</v>
      </c>
      <c r="P6" s="601">
        <v>68</v>
      </c>
      <c r="Q6" s="602">
        <v>31</v>
      </c>
      <c r="R6" s="603">
        <v>99</v>
      </c>
      <c r="S6" s="601">
        <v>68</v>
      </c>
      <c r="T6" s="602">
        <v>32</v>
      </c>
      <c r="U6" s="603">
        <v>100</v>
      </c>
      <c r="V6" s="601">
        <v>73</v>
      </c>
      <c r="W6" s="602">
        <v>33</v>
      </c>
      <c r="X6" s="603">
        <v>106</v>
      </c>
      <c r="Y6" s="1177">
        <v>71</v>
      </c>
      <c r="Z6" s="1176">
        <v>36</v>
      </c>
      <c r="AA6" s="1175">
        <v>107</v>
      </c>
      <c r="AB6" s="1177">
        <v>73</v>
      </c>
      <c r="AC6" s="1176">
        <v>40</v>
      </c>
      <c r="AD6" s="1175">
        <v>113</v>
      </c>
      <c r="AE6" s="1177">
        <v>70</v>
      </c>
      <c r="AF6" s="1176">
        <v>42</v>
      </c>
      <c r="AG6" s="1175">
        <v>112</v>
      </c>
      <c r="AH6" s="1177">
        <v>73</v>
      </c>
      <c r="AI6" s="1176">
        <v>38</v>
      </c>
      <c r="AJ6" s="1175">
        <v>111</v>
      </c>
    </row>
    <row r="7" spans="1:39" ht="26.25" customHeight="1" thickBot="1">
      <c r="B7" s="1457" t="s">
        <v>14</v>
      </c>
      <c r="C7" s="1458"/>
      <c r="D7" s="1174">
        <v>226</v>
      </c>
      <c r="E7" s="1173">
        <v>98</v>
      </c>
      <c r="F7" s="1172">
        <v>324</v>
      </c>
      <c r="G7" s="1174">
        <v>120</v>
      </c>
      <c r="H7" s="1173">
        <v>50</v>
      </c>
      <c r="I7" s="1172">
        <v>170</v>
      </c>
      <c r="J7" s="1174">
        <v>111</v>
      </c>
      <c r="K7" s="1173">
        <v>46</v>
      </c>
      <c r="L7" s="1172">
        <v>157</v>
      </c>
      <c r="M7" s="1174">
        <v>118</v>
      </c>
      <c r="N7" s="1173">
        <v>43</v>
      </c>
      <c r="O7" s="1172">
        <v>161</v>
      </c>
      <c r="P7" s="604">
        <v>121</v>
      </c>
      <c r="Q7" s="605">
        <v>44</v>
      </c>
      <c r="R7" s="606">
        <v>165</v>
      </c>
      <c r="S7" s="604">
        <v>123</v>
      </c>
      <c r="T7" s="605">
        <v>46</v>
      </c>
      <c r="U7" s="606">
        <v>169</v>
      </c>
      <c r="V7" s="604">
        <v>116</v>
      </c>
      <c r="W7" s="605">
        <v>44</v>
      </c>
      <c r="X7" s="606">
        <v>160</v>
      </c>
      <c r="Y7" s="1174">
        <v>111</v>
      </c>
      <c r="Z7" s="1174">
        <v>40</v>
      </c>
      <c r="AA7" s="1172">
        <v>151</v>
      </c>
      <c r="AB7" s="1174">
        <v>108</v>
      </c>
      <c r="AC7" s="1174">
        <v>42</v>
      </c>
      <c r="AD7" s="1172">
        <v>150</v>
      </c>
      <c r="AE7" s="1174">
        <v>109</v>
      </c>
      <c r="AF7" s="1174">
        <v>43</v>
      </c>
      <c r="AG7" s="1172">
        <v>152</v>
      </c>
      <c r="AH7" s="1174">
        <v>102</v>
      </c>
      <c r="AI7" s="1174">
        <v>44</v>
      </c>
      <c r="AJ7" s="1172">
        <v>146</v>
      </c>
    </row>
    <row r="8" spans="1:39" ht="26.25" customHeight="1" thickTop="1">
      <c r="B8" s="1459" t="s">
        <v>15</v>
      </c>
      <c r="C8" s="1460"/>
      <c r="D8" s="1171">
        <v>317</v>
      </c>
      <c r="E8" s="1170">
        <v>131</v>
      </c>
      <c r="F8" s="1169">
        <v>448</v>
      </c>
      <c r="G8" s="1171">
        <v>192</v>
      </c>
      <c r="H8" s="1170">
        <v>75</v>
      </c>
      <c r="I8" s="1169">
        <v>267</v>
      </c>
      <c r="J8" s="1171">
        <v>183</v>
      </c>
      <c r="K8" s="1170">
        <v>67</v>
      </c>
      <c r="L8" s="1169">
        <v>250</v>
      </c>
      <c r="M8" s="1171">
        <v>185</v>
      </c>
      <c r="N8" s="1170">
        <v>70</v>
      </c>
      <c r="O8" s="1169">
        <v>255</v>
      </c>
      <c r="P8" s="607">
        <v>189</v>
      </c>
      <c r="Q8" s="608">
        <v>75</v>
      </c>
      <c r="R8" s="609">
        <v>264</v>
      </c>
      <c r="S8" s="607">
        <v>191</v>
      </c>
      <c r="T8" s="608">
        <v>78</v>
      </c>
      <c r="U8" s="609">
        <v>269</v>
      </c>
      <c r="V8" s="607">
        <v>189</v>
      </c>
      <c r="W8" s="608">
        <v>77</v>
      </c>
      <c r="X8" s="609">
        <v>266</v>
      </c>
      <c r="Y8" s="1171">
        <v>182</v>
      </c>
      <c r="Z8" s="1170">
        <v>76</v>
      </c>
      <c r="AA8" s="1169">
        <v>258</v>
      </c>
      <c r="AB8" s="1171">
        <v>181</v>
      </c>
      <c r="AC8" s="1170">
        <v>82</v>
      </c>
      <c r="AD8" s="1169">
        <v>263</v>
      </c>
      <c r="AE8" s="1171">
        <v>179</v>
      </c>
      <c r="AF8" s="1170">
        <v>85</v>
      </c>
      <c r="AG8" s="1169">
        <v>264</v>
      </c>
      <c r="AH8" s="1171">
        <v>175</v>
      </c>
      <c r="AI8" s="1170">
        <v>82</v>
      </c>
      <c r="AJ8" s="1169">
        <v>257</v>
      </c>
    </row>
    <row r="9" spans="1:39" ht="26.25" customHeight="1">
      <c r="B9" s="1205" t="s">
        <v>607</v>
      </c>
      <c r="C9" s="1204"/>
      <c r="D9" s="1010"/>
      <c r="E9" s="1010"/>
      <c r="F9" s="1010"/>
      <c r="G9" s="1010"/>
      <c r="H9" s="1010"/>
      <c r="I9" s="1010"/>
    </row>
    <row r="10" spans="1:39" ht="26.25" customHeight="1">
      <c r="B10" s="1205" t="s">
        <v>603</v>
      </c>
      <c r="C10" s="1204"/>
      <c r="D10" s="1010"/>
      <c r="E10" s="1010"/>
      <c r="F10" s="1010"/>
      <c r="G10" s="1010"/>
      <c r="H10" s="1010"/>
      <c r="I10" s="1010"/>
    </row>
    <row r="11" spans="1:39" ht="26.25" customHeight="1">
      <c r="B11" s="1203"/>
      <c r="C11" s="1203"/>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row>
    <row r="12" spans="1:39" ht="21" customHeight="1">
      <c r="A12" s="1077" t="s">
        <v>481</v>
      </c>
      <c r="B12" s="1077"/>
      <c r="C12" s="1077"/>
    </row>
    <row r="13" spans="1:39">
      <c r="X13" s="1180"/>
      <c r="AA13" s="1180"/>
      <c r="AD13" s="1180"/>
      <c r="AG13" s="1180" t="s">
        <v>10</v>
      </c>
      <c r="AM13" s="1202"/>
    </row>
    <row r="14" spans="1:39" ht="18" customHeight="1">
      <c r="B14" s="1467"/>
      <c r="C14" s="1468"/>
      <c r="D14" s="1461" t="s">
        <v>81</v>
      </c>
      <c r="E14" s="1462"/>
      <c r="F14" s="1463"/>
      <c r="G14" s="1461" t="s">
        <v>82</v>
      </c>
      <c r="H14" s="1462"/>
      <c r="I14" s="1463"/>
      <c r="J14" s="1461" t="s">
        <v>83</v>
      </c>
      <c r="K14" s="1462"/>
      <c r="L14" s="1463"/>
      <c r="M14" s="1461" t="s">
        <v>84</v>
      </c>
      <c r="N14" s="1462"/>
      <c r="O14" s="1463"/>
      <c r="P14" s="1461" t="s">
        <v>85</v>
      </c>
      <c r="Q14" s="1462"/>
      <c r="R14" s="1463"/>
      <c r="S14" s="1461" t="s">
        <v>86</v>
      </c>
      <c r="T14" s="1462"/>
      <c r="U14" s="1463"/>
      <c r="V14" s="1461" t="s">
        <v>87</v>
      </c>
      <c r="W14" s="1462"/>
      <c r="X14" s="1463"/>
      <c r="Y14" s="1461" t="s">
        <v>88</v>
      </c>
      <c r="Z14" s="1462"/>
      <c r="AA14" s="1463"/>
      <c r="AB14" s="1461" t="s">
        <v>89</v>
      </c>
      <c r="AC14" s="1462"/>
      <c r="AD14" s="1463"/>
      <c r="AE14" s="1461" t="s">
        <v>90</v>
      </c>
      <c r="AF14" s="1462"/>
      <c r="AG14" s="1463"/>
    </row>
    <row r="15" spans="1:39" ht="17.25" customHeight="1">
      <c r="B15" s="1469"/>
      <c r="C15" s="1458"/>
      <c r="D15" s="1464"/>
      <c r="E15" s="1465"/>
      <c r="F15" s="1466"/>
      <c r="G15" s="1464"/>
      <c r="H15" s="1465"/>
      <c r="I15" s="1466"/>
      <c r="J15" s="1464"/>
      <c r="K15" s="1465"/>
      <c r="L15" s="1466"/>
      <c r="M15" s="1464"/>
      <c r="N15" s="1465"/>
      <c r="O15" s="1466"/>
      <c r="P15" s="1464"/>
      <c r="Q15" s="1465"/>
      <c r="R15" s="1466"/>
      <c r="S15" s="1464"/>
      <c r="T15" s="1465"/>
      <c r="U15" s="1466"/>
      <c r="V15" s="1464"/>
      <c r="W15" s="1465"/>
      <c r="X15" s="1466"/>
      <c r="Y15" s="1464"/>
      <c r="Z15" s="1465"/>
      <c r="AA15" s="1466"/>
      <c r="AB15" s="1464"/>
      <c r="AC15" s="1465"/>
      <c r="AD15" s="1466"/>
      <c r="AE15" s="1464"/>
      <c r="AF15" s="1465"/>
      <c r="AG15" s="1466"/>
    </row>
    <row r="16" spans="1:39" ht="28.5" customHeight="1">
      <c r="B16" s="1470"/>
      <c r="C16" s="1471"/>
      <c r="D16" s="1201" t="s">
        <v>11</v>
      </c>
      <c r="E16" s="1200" t="s">
        <v>12</v>
      </c>
      <c r="F16" s="1199" t="s">
        <v>9</v>
      </c>
      <c r="G16" s="1201" t="s">
        <v>11</v>
      </c>
      <c r="H16" s="1200" t="s">
        <v>12</v>
      </c>
      <c r="I16" s="1199" t="s">
        <v>9</v>
      </c>
      <c r="J16" s="1201" t="s">
        <v>11</v>
      </c>
      <c r="K16" s="1200" t="s">
        <v>12</v>
      </c>
      <c r="L16" s="1199" t="s">
        <v>9</v>
      </c>
      <c r="M16" s="1201" t="s">
        <v>11</v>
      </c>
      <c r="N16" s="1200" t="s">
        <v>12</v>
      </c>
      <c r="O16" s="1199" t="s">
        <v>9</v>
      </c>
      <c r="P16" s="1201" t="s">
        <v>11</v>
      </c>
      <c r="Q16" s="1200" t="s">
        <v>12</v>
      </c>
      <c r="R16" s="1199" t="s">
        <v>9</v>
      </c>
      <c r="S16" s="1201" t="s">
        <v>11</v>
      </c>
      <c r="T16" s="1200" t="s">
        <v>12</v>
      </c>
      <c r="U16" s="1199" t="s">
        <v>9</v>
      </c>
      <c r="V16" s="1201" t="s">
        <v>11</v>
      </c>
      <c r="W16" s="1200" t="s">
        <v>12</v>
      </c>
      <c r="X16" s="1199" t="s">
        <v>9</v>
      </c>
      <c r="Y16" s="1201" t="s">
        <v>11</v>
      </c>
      <c r="Z16" s="1200" t="s">
        <v>12</v>
      </c>
      <c r="AA16" s="1199" t="s">
        <v>9</v>
      </c>
      <c r="AB16" s="1201" t="s">
        <v>11</v>
      </c>
      <c r="AC16" s="1200" t="s">
        <v>12</v>
      </c>
      <c r="AD16" s="1199" t="s">
        <v>9</v>
      </c>
      <c r="AE16" s="1201" t="s">
        <v>11</v>
      </c>
      <c r="AF16" s="1200" t="s">
        <v>12</v>
      </c>
      <c r="AG16" s="1199" t="s">
        <v>9</v>
      </c>
    </row>
    <row r="17" spans="1:33" ht="26.25" customHeight="1">
      <c r="B17" s="1455" t="s">
        <v>13</v>
      </c>
      <c r="C17" s="1456"/>
      <c r="D17" s="1177">
        <v>128</v>
      </c>
      <c r="E17" s="1176">
        <v>69</v>
      </c>
      <c r="F17" s="1175">
        <v>197</v>
      </c>
      <c r="G17" s="1177">
        <v>123</v>
      </c>
      <c r="H17" s="1176">
        <v>60</v>
      </c>
      <c r="I17" s="1175">
        <v>183</v>
      </c>
      <c r="J17" s="1177">
        <v>115</v>
      </c>
      <c r="K17" s="1176">
        <v>60</v>
      </c>
      <c r="L17" s="1175">
        <v>175</v>
      </c>
      <c r="M17" s="1177">
        <v>119</v>
      </c>
      <c r="N17" s="1176">
        <v>63</v>
      </c>
      <c r="O17" s="1175">
        <v>182</v>
      </c>
      <c r="P17" s="1177">
        <v>126</v>
      </c>
      <c r="Q17" s="1176">
        <v>63</v>
      </c>
      <c r="R17" s="1175">
        <v>189</v>
      </c>
      <c r="S17" s="1177">
        <v>109</v>
      </c>
      <c r="T17" s="1176">
        <v>49</v>
      </c>
      <c r="U17" s="1175">
        <v>158</v>
      </c>
      <c r="V17" s="1177">
        <v>98</v>
      </c>
      <c r="W17" s="1176">
        <v>41</v>
      </c>
      <c r="X17" s="1175">
        <v>139</v>
      </c>
      <c r="Y17" s="1177">
        <v>93</v>
      </c>
      <c r="Z17" s="1176">
        <v>42</v>
      </c>
      <c r="AA17" s="1175">
        <v>135</v>
      </c>
      <c r="AB17" s="1177">
        <v>90</v>
      </c>
      <c r="AC17" s="1176">
        <v>37</v>
      </c>
      <c r="AD17" s="1175">
        <v>127</v>
      </c>
      <c r="AE17" s="1177">
        <v>91</v>
      </c>
      <c r="AF17" s="1176">
        <v>32</v>
      </c>
      <c r="AG17" s="1175">
        <v>123</v>
      </c>
    </row>
    <row r="18" spans="1:33" ht="26.25" customHeight="1" thickBot="1">
      <c r="B18" s="1457" t="s">
        <v>14</v>
      </c>
      <c r="C18" s="1458"/>
      <c r="D18" s="1174">
        <v>199</v>
      </c>
      <c r="E18" s="1173">
        <v>159</v>
      </c>
      <c r="F18" s="1172">
        <v>358</v>
      </c>
      <c r="G18" s="1174">
        <v>205</v>
      </c>
      <c r="H18" s="1173">
        <v>128</v>
      </c>
      <c r="I18" s="1172">
        <v>333</v>
      </c>
      <c r="J18" s="1174">
        <v>206</v>
      </c>
      <c r="K18" s="1173">
        <v>132</v>
      </c>
      <c r="L18" s="1172">
        <v>338</v>
      </c>
      <c r="M18" s="1174">
        <v>215</v>
      </c>
      <c r="N18" s="1173">
        <v>137</v>
      </c>
      <c r="O18" s="1172">
        <v>352</v>
      </c>
      <c r="P18" s="1174">
        <v>234</v>
      </c>
      <c r="Q18" s="1173">
        <v>146</v>
      </c>
      <c r="R18" s="1172">
        <v>380</v>
      </c>
      <c r="S18" s="1174">
        <v>245</v>
      </c>
      <c r="T18" s="1173">
        <v>135</v>
      </c>
      <c r="U18" s="1172">
        <v>380</v>
      </c>
      <c r="V18" s="1174">
        <v>231</v>
      </c>
      <c r="W18" s="1173">
        <v>120</v>
      </c>
      <c r="X18" s="1172">
        <v>351</v>
      </c>
      <c r="Y18" s="1174">
        <v>227</v>
      </c>
      <c r="Z18" s="1173">
        <v>113</v>
      </c>
      <c r="AA18" s="1172">
        <v>340</v>
      </c>
      <c r="AB18" s="1174">
        <v>233</v>
      </c>
      <c r="AC18" s="1173">
        <v>102</v>
      </c>
      <c r="AD18" s="1172">
        <v>335</v>
      </c>
      <c r="AE18" s="1174">
        <v>226</v>
      </c>
      <c r="AF18" s="1173">
        <v>97</v>
      </c>
      <c r="AG18" s="1172">
        <v>323</v>
      </c>
    </row>
    <row r="19" spans="1:33" ht="26.25" customHeight="1" thickTop="1">
      <c r="B19" s="1459" t="s">
        <v>15</v>
      </c>
      <c r="C19" s="1460"/>
      <c r="D19" s="1171">
        <v>327</v>
      </c>
      <c r="E19" s="1170">
        <v>228</v>
      </c>
      <c r="F19" s="1169">
        <v>555</v>
      </c>
      <c r="G19" s="1171">
        <v>328</v>
      </c>
      <c r="H19" s="1170">
        <v>188</v>
      </c>
      <c r="I19" s="1169">
        <v>516</v>
      </c>
      <c r="J19" s="1171">
        <v>321</v>
      </c>
      <c r="K19" s="1170">
        <v>192</v>
      </c>
      <c r="L19" s="1169">
        <v>513</v>
      </c>
      <c r="M19" s="1171">
        <v>334</v>
      </c>
      <c r="N19" s="1170">
        <v>200</v>
      </c>
      <c r="O19" s="1169">
        <v>534</v>
      </c>
      <c r="P19" s="1171">
        <v>360</v>
      </c>
      <c r="Q19" s="1170">
        <v>209</v>
      </c>
      <c r="R19" s="1169">
        <v>569</v>
      </c>
      <c r="S19" s="1171">
        <v>354</v>
      </c>
      <c r="T19" s="1170">
        <v>184</v>
      </c>
      <c r="U19" s="1169">
        <v>538</v>
      </c>
      <c r="V19" s="1171">
        <v>329</v>
      </c>
      <c r="W19" s="1170">
        <v>161</v>
      </c>
      <c r="X19" s="1169">
        <v>490</v>
      </c>
      <c r="Y19" s="1171">
        <v>320</v>
      </c>
      <c r="Z19" s="1170">
        <v>155</v>
      </c>
      <c r="AA19" s="1169">
        <v>475</v>
      </c>
      <c r="AB19" s="1171">
        <v>323</v>
      </c>
      <c r="AC19" s="1170">
        <v>139</v>
      </c>
      <c r="AD19" s="1169">
        <v>462</v>
      </c>
      <c r="AE19" s="1171">
        <v>317</v>
      </c>
      <c r="AF19" s="1170">
        <v>129</v>
      </c>
      <c r="AG19" s="1169">
        <v>446</v>
      </c>
    </row>
    <row r="20" spans="1:33" ht="21" customHeight="1">
      <c r="C20" s="1164"/>
    </row>
    <row r="21" spans="1:33" ht="21" customHeight="1">
      <c r="A21" s="1077" t="s">
        <v>482</v>
      </c>
      <c r="B21" s="1077"/>
      <c r="C21" s="1077"/>
    </row>
    <row r="22" spans="1:33">
      <c r="I22" s="1180"/>
      <c r="L22" s="1180"/>
      <c r="O22" s="1180"/>
      <c r="R22" s="1180" t="s">
        <v>10</v>
      </c>
      <c r="U22" s="1180"/>
      <c r="X22" s="1180"/>
      <c r="AA22" s="1180"/>
      <c r="AD22" s="1180"/>
      <c r="AG22" s="1180"/>
    </row>
    <row r="23" spans="1:33" ht="18.75" customHeight="1">
      <c r="B23" s="1467"/>
      <c r="C23" s="1468"/>
      <c r="D23" s="1461" t="s">
        <v>90</v>
      </c>
      <c r="E23" s="1462"/>
      <c r="F23" s="1463"/>
      <c r="G23" s="1461" t="s">
        <v>477</v>
      </c>
      <c r="H23" s="1462"/>
      <c r="I23" s="1463"/>
      <c r="J23" s="1461" t="s">
        <v>499</v>
      </c>
      <c r="K23" s="1462"/>
      <c r="L23" s="1463"/>
      <c r="M23" s="1461" t="s">
        <v>508</v>
      </c>
      <c r="N23" s="1462"/>
      <c r="O23" s="1463"/>
      <c r="P23" s="1461" t="s">
        <v>528</v>
      </c>
      <c r="Q23" s="1462"/>
      <c r="R23" s="1463"/>
      <c r="S23" s="1101"/>
      <c r="T23" s="1101"/>
      <c r="U23" s="1475"/>
      <c r="V23" s="1475"/>
      <c r="W23" s="1475"/>
    </row>
    <row r="24" spans="1:33" ht="18" customHeight="1">
      <c r="B24" s="1469"/>
      <c r="C24" s="1458"/>
      <c r="D24" s="1464"/>
      <c r="E24" s="1465"/>
      <c r="F24" s="1466"/>
      <c r="G24" s="1464"/>
      <c r="H24" s="1465"/>
      <c r="I24" s="1466"/>
      <c r="J24" s="1464"/>
      <c r="K24" s="1465"/>
      <c r="L24" s="1466"/>
      <c r="M24" s="1464"/>
      <c r="N24" s="1465"/>
      <c r="O24" s="1466"/>
      <c r="P24" s="1464"/>
      <c r="Q24" s="1465"/>
      <c r="R24" s="1466"/>
      <c r="S24" s="1101"/>
      <c r="T24" s="1101"/>
      <c r="U24" s="1475"/>
      <c r="V24" s="1475"/>
      <c r="W24" s="1475"/>
    </row>
    <row r="25" spans="1:33" ht="21" customHeight="1">
      <c r="B25" s="1470"/>
      <c r="C25" s="1471"/>
      <c r="D25" s="1179" t="s">
        <v>16</v>
      </c>
      <c r="E25" s="1013" t="s">
        <v>17</v>
      </c>
      <c r="F25" s="1178" t="s">
        <v>9</v>
      </c>
      <c r="G25" s="1179" t="s">
        <v>16</v>
      </c>
      <c r="H25" s="1013" t="s">
        <v>17</v>
      </c>
      <c r="I25" s="1178" t="s">
        <v>9</v>
      </c>
      <c r="J25" s="1179" t="s">
        <v>16</v>
      </c>
      <c r="K25" s="1013" t="s">
        <v>17</v>
      </c>
      <c r="L25" s="1178" t="s">
        <v>9</v>
      </c>
      <c r="M25" s="1179" t="s">
        <v>16</v>
      </c>
      <c r="N25" s="1013" t="s">
        <v>17</v>
      </c>
      <c r="O25" s="1178" t="s">
        <v>9</v>
      </c>
      <c r="P25" s="1198" t="s">
        <v>16</v>
      </c>
      <c r="Q25" s="1013" t="s">
        <v>17</v>
      </c>
      <c r="R25" s="1178" t="s">
        <v>9</v>
      </c>
      <c r="S25" s="1197"/>
      <c r="T25" s="1197"/>
      <c r="U25" s="1197"/>
      <c r="V25" s="1197"/>
      <c r="W25" s="1197"/>
    </row>
    <row r="26" spans="1:33" ht="26.25" customHeight="1">
      <c r="B26" s="1455" t="s">
        <v>13</v>
      </c>
      <c r="C26" s="1456"/>
      <c r="D26" s="1177">
        <v>89</v>
      </c>
      <c r="E26" s="1176">
        <v>35</v>
      </c>
      <c r="F26" s="1175">
        <v>124</v>
      </c>
      <c r="G26" s="1177">
        <v>66</v>
      </c>
      <c r="H26" s="1176">
        <v>31</v>
      </c>
      <c r="I26" s="1175">
        <v>97</v>
      </c>
      <c r="J26" s="1177">
        <v>71</v>
      </c>
      <c r="K26" s="1176">
        <v>22</v>
      </c>
      <c r="L26" s="1175">
        <v>93</v>
      </c>
      <c r="M26" s="601">
        <v>77</v>
      </c>
      <c r="N26" s="602">
        <v>14</v>
      </c>
      <c r="O26" s="603">
        <v>91</v>
      </c>
      <c r="P26" s="614">
        <v>83</v>
      </c>
      <c r="Q26" s="602">
        <v>13</v>
      </c>
      <c r="R26" s="603">
        <v>96</v>
      </c>
      <c r="S26" s="1195"/>
      <c r="T26" s="1195"/>
      <c r="U26" s="1195"/>
    </row>
    <row r="27" spans="1:33" ht="26.25" customHeight="1" thickBot="1">
      <c r="B27" s="1457" t="s">
        <v>14</v>
      </c>
      <c r="C27" s="1458"/>
      <c r="D27" s="1174">
        <v>218</v>
      </c>
      <c r="E27" s="1173">
        <v>106</v>
      </c>
      <c r="F27" s="1172">
        <v>324</v>
      </c>
      <c r="G27" s="1174">
        <v>124</v>
      </c>
      <c r="H27" s="1173">
        <v>46</v>
      </c>
      <c r="I27" s="1172">
        <v>170</v>
      </c>
      <c r="J27" s="1174">
        <v>112</v>
      </c>
      <c r="K27" s="1173">
        <v>45</v>
      </c>
      <c r="L27" s="1172">
        <v>157</v>
      </c>
      <c r="M27" s="604">
        <v>102</v>
      </c>
      <c r="N27" s="605">
        <v>49</v>
      </c>
      <c r="O27" s="606">
        <v>151</v>
      </c>
      <c r="P27" s="615">
        <v>110</v>
      </c>
      <c r="Q27" s="605">
        <v>45</v>
      </c>
      <c r="R27" s="606">
        <v>155</v>
      </c>
      <c r="S27" s="1195"/>
      <c r="T27" s="1195"/>
      <c r="U27" s="1195"/>
      <c r="AB27" s="1196"/>
    </row>
    <row r="28" spans="1:33" ht="26.25" customHeight="1" thickTop="1">
      <c r="B28" s="1459" t="s">
        <v>15</v>
      </c>
      <c r="C28" s="1460"/>
      <c r="D28" s="1171">
        <v>307</v>
      </c>
      <c r="E28" s="1170">
        <v>141</v>
      </c>
      <c r="F28" s="1169">
        <v>448</v>
      </c>
      <c r="G28" s="1171">
        <v>190</v>
      </c>
      <c r="H28" s="1170">
        <v>77</v>
      </c>
      <c r="I28" s="1169">
        <v>267</v>
      </c>
      <c r="J28" s="1171">
        <v>183</v>
      </c>
      <c r="K28" s="1170">
        <v>67</v>
      </c>
      <c r="L28" s="1169">
        <v>250</v>
      </c>
      <c r="M28" s="607">
        <v>179</v>
      </c>
      <c r="N28" s="608">
        <v>63</v>
      </c>
      <c r="O28" s="609">
        <v>242</v>
      </c>
      <c r="P28" s="616">
        <v>193</v>
      </c>
      <c r="Q28" s="608">
        <v>58</v>
      </c>
      <c r="R28" s="609">
        <v>251</v>
      </c>
      <c r="S28" s="1195"/>
      <c r="T28" s="1195"/>
      <c r="U28" s="1195"/>
    </row>
    <row r="29" spans="1:33" ht="21" customHeight="1">
      <c r="B29" s="1168" t="s">
        <v>18</v>
      </c>
      <c r="C29" s="1167"/>
      <c r="D29" s="1165" t="s">
        <v>539</v>
      </c>
      <c r="G29" s="1165" t="s">
        <v>540</v>
      </c>
      <c r="J29" s="1165" t="s">
        <v>541</v>
      </c>
      <c r="M29" s="1165" t="s">
        <v>542</v>
      </c>
      <c r="P29" s="1165" t="s">
        <v>543</v>
      </c>
      <c r="S29" s="1194"/>
    </row>
    <row r="30" spans="1:33" ht="21" customHeight="1">
      <c r="D30" s="1165"/>
      <c r="J30" s="1180"/>
      <c r="P30" s="1193" t="s">
        <v>591</v>
      </c>
      <c r="R30" s="1010"/>
      <c r="S30" s="1010"/>
      <c r="T30" s="1010"/>
      <c r="U30" s="1010"/>
      <c r="V30" s="1010"/>
      <c r="X30" s="1010"/>
      <c r="AC30" s="1011" t="s">
        <v>656</v>
      </c>
    </row>
    <row r="31" spans="1:33" ht="21" customHeight="1">
      <c r="B31" s="1476" t="s">
        <v>544</v>
      </c>
      <c r="C31" s="1477"/>
      <c r="D31" s="1477"/>
      <c r="E31" s="1473" t="s">
        <v>538</v>
      </c>
      <c r="F31" s="1473"/>
      <c r="G31" s="1473"/>
      <c r="H31" s="1473" t="s">
        <v>572</v>
      </c>
      <c r="I31" s="1473"/>
      <c r="J31" s="1473"/>
      <c r="K31" s="1473" t="s">
        <v>589</v>
      </c>
      <c r="L31" s="1473"/>
      <c r="M31" s="1473"/>
      <c r="N31" s="1473" t="s">
        <v>626</v>
      </c>
      <c r="O31" s="1473"/>
      <c r="P31" s="1473"/>
      <c r="Q31" s="1165"/>
      <c r="R31" s="1476" t="s">
        <v>544</v>
      </c>
      <c r="S31" s="1477"/>
      <c r="T31" s="1477"/>
      <c r="U31" s="1481" t="s">
        <v>652</v>
      </c>
      <c r="V31" s="1482"/>
      <c r="W31" s="1483"/>
      <c r="X31" s="1472" t="s">
        <v>653</v>
      </c>
      <c r="Y31" s="1473"/>
      <c r="Z31" s="1473"/>
      <c r="AA31" s="1472" t="s">
        <v>723</v>
      </c>
      <c r="AB31" s="1473"/>
      <c r="AC31" s="1473"/>
    </row>
    <row r="32" spans="1:33" ht="21" customHeight="1">
      <c r="B32" s="1478"/>
      <c r="C32" s="1437"/>
      <c r="D32" s="1437"/>
      <c r="E32" s="1474"/>
      <c r="F32" s="1474"/>
      <c r="G32" s="1474"/>
      <c r="H32" s="1474"/>
      <c r="I32" s="1474"/>
      <c r="J32" s="1474"/>
      <c r="K32" s="1474"/>
      <c r="L32" s="1474"/>
      <c r="M32" s="1474"/>
      <c r="N32" s="1474"/>
      <c r="O32" s="1474"/>
      <c r="P32" s="1474"/>
      <c r="Q32" s="1165"/>
      <c r="R32" s="1478"/>
      <c r="S32" s="1437"/>
      <c r="T32" s="1437"/>
      <c r="U32" s="1484"/>
      <c r="V32" s="1485"/>
      <c r="W32" s="1486"/>
      <c r="X32" s="1474"/>
      <c r="Y32" s="1474"/>
      <c r="Z32" s="1474"/>
      <c r="AA32" s="1474"/>
      <c r="AB32" s="1474"/>
      <c r="AC32" s="1474"/>
    </row>
    <row r="33" spans="1:33" ht="21" customHeight="1">
      <c r="B33" s="1479"/>
      <c r="C33" s="1480"/>
      <c r="D33" s="1480"/>
      <c r="E33" s="1012" t="s">
        <v>16</v>
      </c>
      <c r="F33" s="1013" t="s">
        <v>17</v>
      </c>
      <c r="G33" s="1014" t="s">
        <v>9</v>
      </c>
      <c r="H33" s="1012" t="s">
        <v>16</v>
      </c>
      <c r="I33" s="1013" t="s">
        <v>17</v>
      </c>
      <c r="J33" s="1014" t="s">
        <v>9</v>
      </c>
      <c r="K33" s="1012" t="s">
        <v>16</v>
      </c>
      <c r="L33" s="1013" t="s">
        <v>17</v>
      </c>
      <c r="M33" s="1014" t="s">
        <v>9</v>
      </c>
      <c r="N33" s="1012" t="s">
        <v>16</v>
      </c>
      <c r="O33" s="1013" t="s">
        <v>17</v>
      </c>
      <c r="P33" s="1014" t="s">
        <v>9</v>
      </c>
      <c r="Q33" s="1165"/>
      <c r="R33" s="1479"/>
      <c r="S33" s="1480"/>
      <c r="T33" s="1480"/>
      <c r="U33" s="1012" t="s">
        <v>16</v>
      </c>
      <c r="V33" s="1013" t="s">
        <v>17</v>
      </c>
      <c r="W33" s="1014" t="s">
        <v>9</v>
      </c>
      <c r="X33" s="1012" t="s">
        <v>16</v>
      </c>
      <c r="Y33" s="1013" t="s">
        <v>17</v>
      </c>
      <c r="Z33" s="1014" t="s">
        <v>9</v>
      </c>
      <c r="AA33" s="1012" t="s">
        <v>16</v>
      </c>
      <c r="AB33" s="1013" t="s">
        <v>17</v>
      </c>
      <c r="AC33" s="1014" t="s">
        <v>9</v>
      </c>
    </row>
    <row r="34" spans="1:33" ht="21" customHeight="1">
      <c r="B34" s="1455" t="s">
        <v>511</v>
      </c>
      <c r="C34" s="1496"/>
      <c r="D34" s="1496"/>
      <c r="E34" s="1015">
        <v>17</v>
      </c>
      <c r="F34" s="1192">
        <v>4</v>
      </c>
      <c r="G34" s="1191">
        <f t="shared" ref="G34:G44" si="0">SUM(E34:F34)</f>
        <v>21</v>
      </c>
      <c r="H34" s="1015">
        <v>15</v>
      </c>
      <c r="I34" s="1016">
        <v>9</v>
      </c>
      <c r="J34" s="1191">
        <f t="shared" ref="J34:J44" si="1">SUM(H34:I34)</f>
        <v>24</v>
      </c>
      <c r="K34" s="1015">
        <v>15</v>
      </c>
      <c r="L34" s="1016">
        <v>8</v>
      </c>
      <c r="M34" s="1191">
        <f t="shared" ref="M34:M44" si="2">SUM(K34:L34)</f>
        <v>23</v>
      </c>
      <c r="N34" s="1015">
        <v>14</v>
      </c>
      <c r="O34" s="1016">
        <v>11</v>
      </c>
      <c r="P34" s="1191">
        <v>25</v>
      </c>
      <c r="R34" s="1455" t="s">
        <v>511</v>
      </c>
      <c r="S34" s="1496"/>
      <c r="T34" s="1497"/>
      <c r="U34" s="1015">
        <v>13</v>
      </c>
      <c r="V34" s="1016">
        <v>9</v>
      </c>
      <c r="W34" s="1017">
        <v>22</v>
      </c>
      <c r="X34" s="1015">
        <v>17</v>
      </c>
      <c r="Y34" s="1016">
        <v>4</v>
      </c>
      <c r="Z34" s="1017">
        <v>21</v>
      </c>
      <c r="AA34" s="1015">
        <v>18</v>
      </c>
      <c r="AB34" s="1016">
        <v>5</v>
      </c>
      <c r="AC34" s="1017">
        <v>23</v>
      </c>
    </row>
    <row r="35" spans="1:33" ht="21" customHeight="1">
      <c r="B35" s="1489" t="s">
        <v>568</v>
      </c>
      <c r="C35" s="1490"/>
      <c r="D35" s="1490"/>
      <c r="E35" s="1018">
        <v>30</v>
      </c>
      <c r="F35" s="1190">
        <v>8</v>
      </c>
      <c r="G35" s="1189">
        <f t="shared" si="0"/>
        <v>38</v>
      </c>
      <c r="H35" s="1018">
        <v>29</v>
      </c>
      <c r="I35" s="1019">
        <v>9</v>
      </c>
      <c r="J35" s="1189">
        <f t="shared" si="1"/>
        <v>38</v>
      </c>
      <c r="K35" s="1018">
        <v>29</v>
      </c>
      <c r="L35" s="1019">
        <v>10</v>
      </c>
      <c r="M35" s="1189">
        <f t="shared" si="2"/>
        <v>39</v>
      </c>
      <c r="N35" s="1018">
        <v>32</v>
      </c>
      <c r="O35" s="1019">
        <v>7</v>
      </c>
      <c r="P35" s="1189">
        <v>39</v>
      </c>
      <c r="R35" s="1489" t="s">
        <v>568</v>
      </c>
      <c r="S35" s="1490"/>
      <c r="T35" s="1498"/>
      <c r="U35" s="1018">
        <v>30</v>
      </c>
      <c r="V35" s="1019">
        <v>7</v>
      </c>
      <c r="W35" s="1017">
        <v>37</v>
      </c>
      <c r="X35" s="1018">
        <v>29</v>
      </c>
      <c r="Y35" s="1019">
        <v>10</v>
      </c>
      <c r="Z35" s="1017">
        <v>39</v>
      </c>
      <c r="AA35" s="1018">
        <v>30</v>
      </c>
      <c r="AB35" s="1019">
        <v>7</v>
      </c>
      <c r="AC35" s="1017">
        <v>37</v>
      </c>
    </row>
    <row r="36" spans="1:33" ht="21" customHeight="1">
      <c r="B36" s="1489" t="s">
        <v>569</v>
      </c>
      <c r="C36" s="1490"/>
      <c r="D36" s="1490"/>
      <c r="E36" s="1018">
        <v>14</v>
      </c>
      <c r="F36" s="1190">
        <v>2</v>
      </c>
      <c r="G36" s="1189">
        <f t="shared" si="0"/>
        <v>16</v>
      </c>
      <c r="H36" s="1018">
        <v>15</v>
      </c>
      <c r="I36" s="1019">
        <v>1</v>
      </c>
      <c r="J36" s="1189">
        <f t="shared" si="1"/>
        <v>16</v>
      </c>
      <c r="K36" s="1018">
        <v>12</v>
      </c>
      <c r="L36" s="1019">
        <v>3</v>
      </c>
      <c r="M36" s="1189">
        <f t="shared" si="2"/>
        <v>15</v>
      </c>
      <c r="N36" s="1018">
        <v>12</v>
      </c>
      <c r="O36" s="1019">
        <v>1</v>
      </c>
      <c r="P36" s="1189">
        <v>13</v>
      </c>
      <c r="R36" s="1489" t="s">
        <v>647</v>
      </c>
      <c r="S36" s="1490"/>
      <c r="T36" s="1498"/>
      <c r="U36" s="1018">
        <v>38</v>
      </c>
      <c r="V36" s="1019">
        <v>6</v>
      </c>
      <c r="W36" s="1017">
        <v>44</v>
      </c>
      <c r="X36" s="1018">
        <v>33</v>
      </c>
      <c r="Y36" s="1019">
        <v>11</v>
      </c>
      <c r="Z36" s="1017">
        <v>44</v>
      </c>
      <c r="AA36" s="1018">
        <v>34</v>
      </c>
      <c r="AB36" s="1019">
        <v>7</v>
      </c>
      <c r="AC36" s="1017">
        <v>41</v>
      </c>
    </row>
    <row r="37" spans="1:33" ht="21" customHeight="1">
      <c r="B37" s="1489" t="s">
        <v>570</v>
      </c>
      <c r="C37" s="1490"/>
      <c r="D37" s="1490"/>
      <c r="E37" s="1018">
        <v>28</v>
      </c>
      <c r="F37" s="1190">
        <v>22</v>
      </c>
      <c r="G37" s="1189">
        <f t="shared" si="0"/>
        <v>50</v>
      </c>
      <c r="H37" s="1018">
        <v>30</v>
      </c>
      <c r="I37" s="1019">
        <v>16</v>
      </c>
      <c r="J37" s="1189">
        <f t="shared" si="1"/>
        <v>46</v>
      </c>
      <c r="K37" s="1018">
        <v>30</v>
      </c>
      <c r="L37" s="1019">
        <v>6</v>
      </c>
      <c r="M37" s="1189">
        <f t="shared" si="2"/>
        <v>36</v>
      </c>
      <c r="N37" s="1018">
        <v>32</v>
      </c>
      <c r="O37" s="1019">
        <v>6</v>
      </c>
      <c r="P37" s="1189">
        <v>38</v>
      </c>
      <c r="R37" s="1489" t="s">
        <v>648</v>
      </c>
      <c r="S37" s="1490"/>
      <c r="T37" s="1498"/>
      <c r="U37" s="1018">
        <v>10</v>
      </c>
      <c r="V37" s="1019">
        <v>7</v>
      </c>
      <c r="W37" s="1017">
        <v>17</v>
      </c>
      <c r="X37" s="1018">
        <v>12</v>
      </c>
      <c r="Y37" s="1019">
        <v>5</v>
      </c>
      <c r="Z37" s="1017">
        <v>17</v>
      </c>
      <c r="AA37" s="1018">
        <v>12</v>
      </c>
      <c r="AB37" s="1019">
        <v>4</v>
      </c>
      <c r="AC37" s="1017">
        <v>16</v>
      </c>
    </row>
    <row r="38" spans="1:33" ht="21" customHeight="1">
      <c r="B38" s="1489" t="s">
        <v>571</v>
      </c>
      <c r="C38" s="1490"/>
      <c r="D38" s="1490"/>
      <c r="E38" s="1018">
        <v>17</v>
      </c>
      <c r="F38" s="1190">
        <v>5</v>
      </c>
      <c r="G38" s="1189">
        <f t="shared" si="0"/>
        <v>22</v>
      </c>
      <c r="H38" s="1018">
        <v>14</v>
      </c>
      <c r="I38" s="1019">
        <v>5</v>
      </c>
      <c r="J38" s="1189">
        <f t="shared" si="1"/>
        <v>19</v>
      </c>
      <c r="K38" s="1018">
        <v>13</v>
      </c>
      <c r="L38" s="1019">
        <v>7</v>
      </c>
      <c r="M38" s="1189">
        <f t="shared" si="2"/>
        <v>20</v>
      </c>
      <c r="N38" s="1018">
        <v>10</v>
      </c>
      <c r="O38" s="1019">
        <v>7</v>
      </c>
      <c r="P38" s="1189">
        <v>17</v>
      </c>
      <c r="R38" s="1489" t="s">
        <v>73</v>
      </c>
      <c r="S38" s="1490"/>
      <c r="T38" s="1498"/>
      <c r="U38" s="1018">
        <v>10</v>
      </c>
      <c r="V38" s="1019">
        <v>0</v>
      </c>
      <c r="W38" s="1017">
        <v>10</v>
      </c>
      <c r="X38" s="1018">
        <v>9</v>
      </c>
      <c r="Y38" s="1019">
        <v>0</v>
      </c>
      <c r="Z38" s="1017">
        <v>9</v>
      </c>
      <c r="AA38" s="1018">
        <v>6</v>
      </c>
      <c r="AB38" s="1019">
        <v>1</v>
      </c>
      <c r="AC38" s="1017">
        <v>7</v>
      </c>
    </row>
    <row r="39" spans="1:33" ht="21" customHeight="1">
      <c r="B39" s="1489" t="s">
        <v>73</v>
      </c>
      <c r="C39" s="1490"/>
      <c r="D39" s="1490"/>
      <c r="E39" s="1018">
        <v>11</v>
      </c>
      <c r="F39" s="1190">
        <v>3</v>
      </c>
      <c r="G39" s="1189">
        <f t="shared" si="0"/>
        <v>14</v>
      </c>
      <c r="H39" s="1018">
        <v>9</v>
      </c>
      <c r="I39" s="1019">
        <v>2</v>
      </c>
      <c r="J39" s="1189">
        <f t="shared" si="1"/>
        <v>11</v>
      </c>
      <c r="K39" s="1018">
        <v>9</v>
      </c>
      <c r="L39" s="1019">
        <v>0</v>
      </c>
      <c r="M39" s="1189">
        <f t="shared" si="2"/>
        <v>9</v>
      </c>
      <c r="N39" s="1018">
        <v>10</v>
      </c>
      <c r="O39" s="1019">
        <v>0</v>
      </c>
      <c r="P39" s="1189">
        <v>10</v>
      </c>
      <c r="R39" s="1489" t="s">
        <v>649</v>
      </c>
      <c r="S39" s="1490"/>
      <c r="T39" s="1498"/>
      <c r="U39" s="1018">
        <v>18</v>
      </c>
      <c r="V39" s="1019">
        <v>8</v>
      </c>
      <c r="W39" s="1017">
        <v>26</v>
      </c>
      <c r="X39" s="1018">
        <v>18</v>
      </c>
      <c r="Y39" s="1019">
        <v>6</v>
      </c>
      <c r="Z39" s="1017">
        <v>24</v>
      </c>
      <c r="AA39" s="1018">
        <v>17</v>
      </c>
      <c r="AB39" s="1019">
        <v>5</v>
      </c>
      <c r="AC39" s="1017">
        <v>22</v>
      </c>
    </row>
    <row r="40" spans="1:33" ht="25.25" customHeight="1">
      <c r="B40" s="1489" t="s">
        <v>515</v>
      </c>
      <c r="C40" s="1490"/>
      <c r="D40" s="1490"/>
      <c r="E40" s="1018">
        <v>15</v>
      </c>
      <c r="F40" s="1190">
        <v>5</v>
      </c>
      <c r="G40" s="1189">
        <f t="shared" si="0"/>
        <v>20</v>
      </c>
      <c r="H40" s="1018">
        <v>12</v>
      </c>
      <c r="I40" s="1019">
        <v>8</v>
      </c>
      <c r="J40" s="1189">
        <f t="shared" si="1"/>
        <v>20</v>
      </c>
      <c r="K40" s="1018">
        <v>12</v>
      </c>
      <c r="L40" s="1019">
        <v>6</v>
      </c>
      <c r="M40" s="1189">
        <f t="shared" si="2"/>
        <v>18</v>
      </c>
      <c r="N40" s="1018">
        <v>13</v>
      </c>
      <c r="O40" s="1019">
        <v>4</v>
      </c>
      <c r="P40" s="1189">
        <v>17</v>
      </c>
      <c r="R40" s="1499" t="s">
        <v>650</v>
      </c>
      <c r="S40" s="1500"/>
      <c r="T40" s="1501"/>
      <c r="U40" s="1018">
        <v>14</v>
      </c>
      <c r="V40" s="1019">
        <v>10</v>
      </c>
      <c r="W40" s="1017">
        <v>24</v>
      </c>
      <c r="X40" s="1018">
        <v>16</v>
      </c>
      <c r="Y40" s="1019">
        <v>10</v>
      </c>
      <c r="Z40" s="1017">
        <v>26</v>
      </c>
      <c r="AA40" s="1018">
        <v>18</v>
      </c>
      <c r="AB40" s="1019">
        <v>11</v>
      </c>
      <c r="AC40" s="1017">
        <v>29</v>
      </c>
    </row>
    <row r="41" spans="1:33" ht="21" customHeight="1" thickBot="1">
      <c r="B41" s="1489" t="s">
        <v>536</v>
      </c>
      <c r="C41" s="1490"/>
      <c r="D41" s="1490"/>
      <c r="E41" s="1018">
        <v>28</v>
      </c>
      <c r="F41" s="1190">
        <v>8</v>
      </c>
      <c r="G41" s="1189">
        <f t="shared" si="0"/>
        <v>36</v>
      </c>
      <c r="H41" s="1018">
        <v>26</v>
      </c>
      <c r="I41" s="1019">
        <v>10</v>
      </c>
      <c r="J41" s="1189">
        <f t="shared" si="1"/>
        <v>36</v>
      </c>
      <c r="K41" s="1018">
        <v>24</v>
      </c>
      <c r="L41" s="1019">
        <v>9</v>
      </c>
      <c r="M41" s="1189">
        <f t="shared" si="2"/>
        <v>33</v>
      </c>
      <c r="N41" s="1018">
        <v>18</v>
      </c>
      <c r="O41" s="1019">
        <v>13</v>
      </c>
      <c r="P41" s="1189">
        <v>31</v>
      </c>
      <c r="R41" s="1487" t="s">
        <v>545</v>
      </c>
      <c r="S41" s="1488"/>
      <c r="T41" s="1488"/>
      <c r="U41" s="1020">
        <v>32</v>
      </c>
      <c r="V41" s="1021">
        <v>11</v>
      </c>
      <c r="W41" s="1022">
        <v>43</v>
      </c>
      <c r="X41" s="1020">
        <v>33</v>
      </c>
      <c r="Y41" s="1021">
        <v>5</v>
      </c>
      <c r="Z41" s="1022">
        <v>38</v>
      </c>
      <c r="AA41" s="1020">
        <v>31</v>
      </c>
      <c r="AB41" s="1021">
        <v>7</v>
      </c>
      <c r="AC41" s="1022">
        <v>38</v>
      </c>
    </row>
    <row r="42" spans="1:33" ht="21" customHeight="1" thickTop="1">
      <c r="B42" s="1489" t="s">
        <v>537</v>
      </c>
      <c r="C42" s="1490"/>
      <c r="D42" s="1490"/>
      <c r="E42" s="1018">
        <v>9</v>
      </c>
      <c r="F42" s="1190">
        <v>1</v>
      </c>
      <c r="G42" s="1189">
        <f t="shared" si="0"/>
        <v>10</v>
      </c>
      <c r="H42" s="1018">
        <v>9</v>
      </c>
      <c r="I42" s="1019">
        <v>3</v>
      </c>
      <c r="J42" s="1189">
        <f t="shared" si="1"/>
        <v>12</v>
      </c>
      <c r="K42" s="1018">
        <v>7</v>
      </c>
      <c r="L42" s="1019">
        <v>0</v>
      </c>
      <c r="M42" s="1189">
        <f t="shared" si="2"/>
        <v>7</v>
      </c>
      <c r="N42" s="1018">
        <v>5</v>
      </c>
      <c r="O42" s="1019">
        <v>2</v>
      </c>
      <c r="P42" s="1189">
        <v>7</v>
      </c>
      <c r="R42" s="1459" t="s">
        <v>9</v>
      </c>
      <c r="S42" s="1491"/>
      <c r="T42" s="1492"/>
      <c r="U42" s="1023">
        <v>165</v>
      </c>
      <c r="V42" s="1024">
        <v>58</v>
      </c>
      <c r="W42" s="1025">
        <v>223</v>
      </c>
      <c r="X42" s="1188">
        <v>167</v>
      </c>
      <c r="Y42" s="1024">
        <v>51</v>
      </c>
      <c r="Z42" s="1025">
        <v>218</v>
      </c>
      <c r="AA42" s="1188">
        <v>166</v>
      </c>
      <c r="AB42" s="1024">
        <v>47</v>
      </c>
      <c r="AC42" s="1025">
        <v>213</v>
      </c>
    </row>
    <row r="43" spans="1:33" ht="21" customHeight="1" thickBot="1">
      <c r="B43" s="1487" t="s">
        <v>545</v>
      </c>
      <c r="C43" s="1488"/>
      <c r="D43" s="1488"/>
      <c r="E43" s="1020">
        <v>22</v>
      </c>
      <c r="F43" s="1187">
        <v>4</v>
      </c>
      <c r="G43" s="1186">
        <f t="shared" si="0"/>
        <v>26</v>
      </c>
      <c r="H43" s="1020">
        <v>25</v>
      </c>
      <c r="I43" s="1021">
        <v>1</v>
      </c>
      <c r="J43" s="1186">
        <f t="shared" si="1"/>
        <v>26</v>
      </c>
      <c r="K43" s="1020">
        <v>24</v>
      </c>
      <c r="L43" s="1021">
        <v>4</v>
      </c>
      <c r="M43" s="1186">
        <f t="shared" si="2"/>
        <v>28</v>
      </c>
      <c r="N43" s="1020">
        <v>18</v>
      </c>
      <c r="O43" s="1021">
        <v>8</v>
      </c>
      <c r="P43" s="1186">
        <v>26</v>
      </c>
      <c r="R43" s="1493"/>
      <c r="S43" s="1494"/>
      <c r="T43" s="1494"/>
      <c r="U43" s="1494"/>
      <c r="V43" s="1494"/>
      <c r="W43" s="1494"/>
      <c r="X43" s="1494"/>
      <c r="Y43" s="1494"/>
      <c r="Z43" s="1494"/>
    </row>
    <row r="44" spans="1:33" ht="21" customHeight="1" thickTop="1">
      <c r="B44" s="1459" t="s">
        <v>9</v>
      </c>
      <c r="C44" s="1491"/>
      <c r="D44" s="1492"/>
      <c r="E44" s="1185">
        <f>SUM(E34:E43)</f>
        <v>191</v>
      </c>
      <c r="F44" s="1184">
        <f>SUM(F34:F43)</f>
        <v>62</v>
      </c>
      <c r="G44" s="1183">
        <f t="shared" si="0"/>
        <v>253</v>
      </c>
      <c r="H44" s="1185">
        <f>SUM(H34:H43)</f>
        <v>184</v>
      </c>
      <c r="I44" s="1184">
        <f>SUM(I34:I43)</f>
        <v>64</v>
      </c>
      <c r="J44" s="1183">
        <f t="shared" si="1"/>
        <v>248</v>
      </c>
      <c r="K44" s="1185">
        <f>SUM(K34:K43)</f>
        <v>175</v>
      </c>
      <c r="L44" s="1184">
        <f>SUM(L34:L43)</f>
        <v>53</v>
      </c>
      <c r="M44" s="1183">
        <f t="shared" si="2"/>
        <v>228</v>
      </c>
      <c r="N44" s="1185">
        <v>164</v>
      </c>
      <c r="O44" s="1184">
        <v>59</v>
      </c>
      <c r="P44" s="1183">
        <v>223</v>
      </c>
      <c r="Q44" s="1165"/>
      <c r="R44" s="1495"/>
      <c r="S44" s="1495"/>
      <c r="T44" s="1495"/>
      <c r="U44" s="1495"/>
      <c r="V44" s="1495"/>
      <c r="W44" s="1495"/>
      <c r="X44" s="1495"/>
      <c r="Y44" s="1495"/>
      <c r="Z44" s="1495"/>
      <c r="AB44" s="1182"/>
    </row>
    <row r="45" spans="1:33" ht="41.25" customHeight="1">
      <c r="D45" s="1081" t="s">
        <v>546</v>
      </c>
      <c r="E45" s="1181" t="s">
        <v>547</v>
      </c>
      <c r="H45" s="1181" t="s">
        <v>542</v>
      </c>
      <c r="K45" s="1181" t="s">
        <v>543</v>
      </c>
      <c r="N45" s="1181" t="s">
        <v>542</v>
      </c>
      <c r="R45" s="1495"/>
      <c r="S45" s="1495"/>
      <c r="T45" s="1495"/>
      <c r="U45" s="1495"/>
      <c r="V45" s="1495"/>
      <c r="W45" s="1495"/>
      <c r="X45" s="1495"/>
      <c r="Y45" s="1495"/>
      <c r="Z45" s="1495"/>
    </row>
    <row r="46" spans="1:33" ht="21" customHeight="1"/>
    <row r="47" spans="1:33" ht="21" customHeight="1">
      <c r="A47" s="1077" t="s">
        <v>483</v>
      </c>
      <c r="B47" s="1077"/>
      <c r="C47" s="1077"/>
    </row>
    <row r="48" spans="1:33">
      <c r="X48" s="1180"/>
      <c r="AA48" s="1180"/>
      <c r="AD48" s="1180"/>
      <c r="AG48" s="1180" t="s">
        <v>10</v>
      </c>
    </row>
    <row r="49" spans="2:33" ht="18.75" customHeight="1">
      <c r="B49" s="1467"/>
      <c r="C49" s="1468"/>
      <c r="D49" s="1461" t="s">
        <v>81</v>
      </c>
      <c r="E49" s="1462"/>
      <c r="F49" s="1463"/>
      <c r="G49" s="1461" t="s">
        <v>82</v>
      </c>
      <c r="H49" s="1462"/>
      <c r="I49" s="1463"/>
      <c r="J49" s="1461" t="s">
        <v>83</v>
      </c>
      <c r="K49" s="1462"/>
      <c r="L49" s="1463"/>
      <c r="M49" s="1461" t="s">
        <v>84</v>
      </c>
      <c r="N49" s="1462"/>
      <c r="O49" s="1463"/>
      <c r="P49" s="1461" t="s">
        <v>85</v>
      </c>
      <c r="Q49" s="1462"/>
      <c r="R49" s="1463"/>
      <c r="S49" s="1461" t="s">
        <v>86</v>
      </c>
      <c r="T49" s="1462"/>
      <c r="U49" s="1463"/>
      <c r="V49" s="1461" t="s">
        <v>87</v>
      </c>
      <c r="W49" s="1462"/>
      <c r="X49" s="1463"/>
      <c r="Y49" s="1461" t="s">
        <v>88</v>
      </c>
      <c r="Z49" s="1462"/>
      <c r="AA49" s="1463"/>
      <c r="AB49" s="1461" t="s">
        <v>89</v>
      </c>
      <c r="AC49" s="1462"/>
      <c r="AD49" s="1463"/>
      <c r="AE49" s="1461" t="s">
        <v>90</v>
      </c>
      <c r="AF49" s="1462"/>
      <c r="AG49" s="1463"/>
    </row>
    <row r="50" spans="2:33" ht="18" customHeight="1">
      <c r="B50" s="1469"/>
      <c r="C50" s="1458"/>
      <c r="D50" s="1464"/>
      <c r="E50" s="1465"/>
      <c r="F50" s="1466"/>
      <c r="G50" s="1464"/>
      <c r="H50" s="1465"/>
      <c r="I50" s="1466"/>
      <c r="J50" s="1464"/>
      <c r="K50" s="1465"/>
      <c r="L50" s="1466"/>
      <c r="M50" s="1464"/>
      <c r="N50" s="1465"/>
      <c r="O50" s="1466"/>
      <c r="P50" s="1464"/>
      <c r="Q50" s="1465"/>
      <c r="R50" s="1466"/>
      <c r="S50" s="1464"/>
      <c r="T50" s="1465"/>
      <c r="U50" s="1466"/>
      <c r="V50" s="1464"/>
      <c r="W50" s="1465"/>
      <c r="X50" s="1466"/>
      <c r="Y50" s="1464"/>
      <c r="Z50" s="1465"/>
      <c r="AA50" s="1466"/>
      <c r="AB50" s="1464"/>
      <c r="AC50" s="1465"/>
      <c r="AD50" s="1466"/>
      <c r="AE50" s="1464"/>
      <c r="AF50" s="1465"/>
      <c r="AG50" s="1466"/>
    </row>
    <row r="51" spans="2:33" ht="21" customHeight="1">
      <c r="B51" s="1470"/>
      <c r="C51" s="1471"/>
      <c r="D51" s="1179" t="s">
        <v>16</v>
      </c>
      <c r="E51" s="1013" t="s">
        <v>17</v>
      </c>
      <c r="F51" s="1178" t="s">
        <v>9</v>
      </c>
      <c r="G51" s="1179" t="s">
        <v>16</v>
      </c>
      <c r="H51" s="1013" t="s">
        <v>17</v>
      </c>
      <c r="I51" s="1178" t="s">
        <v>9</v>
      </c>
      <c r="J51" s="1179" t="s">
        <v>16</v>
      </c>
      <c r="K51" s="1013" t="s">
        <v>17</v>
      </c>
      <c r="L51" s="1178" t="s">
        <v>9</v>
      </c>
      <c r="M51" s="1179" t="s">
        <v>16</v>
      </c>
      <c r="N51" s="1013" t="s">
        <v>17</v>
      </c>
      <c r="O51" s="1178" t="s">
        <v>9</v>
      </c>
      <c r="P51" s="1179" t="s">
        <v>16</v>
      </c>
      <c r="Q51" s="1013" t="s">
        <v>17</v>
      </c>
      <c r="R51" s="1178" t="s">
        <v>9</v>
      </c>
      <c r="S51" s="1179" t="s">
        <v>16</v>
      </c>
      <c r="T51" s="1013" t="s">
        <v>17</v>
      </c>
      <c r="U51" s="1178" t="s">
        <v>9</v>
      </c>
      <c r="V51" s="1179" t="s">
        <v>16</v>
      </c>
      <c r="W51" s="1013" t="s">
        <v>17</v>
      </c>
      <c r="X51" s="1178" t="s">
        <v>9</v>
      </c>
      <c r="Y51" s="1179" t="s">
        <v>16</v>
      </c>
      <c r="Z51" s="1013" t="s">
        <v>17</v>
      </c>
      <c r="AA51" s="1178" t="s">
        <v>9</v>
      </c>
      <c r="AB51" s="1179" t="s">
        <v>16</v>
      </c>
      <c r="AC51" s="1013" t="s">
        <v>17</v>
      </c>
      <c r="AD51" s="1178" t="s">
        <v>9</v>
      </c>
      <c r="AE51" s="1179" t="s">
        <v>16</v>
      </c>
      <c r="AF51" s="1013" t="s">
        <v>17</v>
      </c>
      <c r="AG51" s="1178" t="s">
        <v>9</v>
      </c>
    </row>
    <row r="52" spans="2:33" ht="26.25" customHeight="1">
      <c r="B52" s="1455" t="s">
        <v>13</v>
      </c>
      <c r="C52" s="1456"/>
      <c r="D52" s="1177">
        <v>159</v>
      </c>
      <c r="E52" s="1176">
        <v>38</v>
      </c>
      <c r="F52" s="1175">
        <v>197</v>
      </c>
      <c r="G52" s="1177">
        <v>131</v>
      </c>
      <c r="H52" s="1176">
        <v>52</v>
      </c>
      <c r="I52" s="1175">
        <v>183</v>
      </c>
      <c r="J52" s="1177">
        <v>129</v>
      </c>
      <c r="K52" s="1176">
        <v>46</v>
      </c>
      <c r="L52" s="1175">
        <v>175</v>
      </c>
      <c r="M52" s="1177">
        <v>134</v>
      </c>
      <c r="N52" s="1176">
        <v>48</v>
      </c>
      <c r="O52" s="1175">
        <v>182</v>
      </c>
      <c r="P52" s="1177">
        <v>123</v>
      </c>
      <c r="Q52" s="1176">
        <v>66</v>
      </c>
      <c r="R52" s="1175">
        <v>189</v>
      </c>
      <c r="S52" s="1177">
        <v>101</v>
      </c>
      <c r="T52" s="1176">
        <v>57</v>
      </c>
      <c r="U52" s="1175">
        <v>158</v>
      </c>
      <c r="V52" s="1177">
        <v>98</v>
      </c>
      <c r="W52" s="1176">
        <v>41</v>
      </c>
      <c r="X52" s="1175">
        <v>139</v>
      </c>
      <c r="Y52" s="1177">
        <v>85</v>
      </c>
      <c r="Z52" s="1176">
        <v>50</v>
      </c>
      <c r="AA52" s="1175">
        <v>135</v>
      </c>
      <c r="AB52" s="1177">
        <v>86</v>
      </c>
      <c r="AC52" s="1176">
        <v>41</v>
      </c>
      <c r="AD52" s="1175">
        <v>127</v>
      </c>
      <c r="AE52" s="1177">
        <v>88</v>
      </c>
      <c r="AF52" s="1176">
        <v>35</v>
      </c>
      <c r="AG52" s="1175">
        <v>123</v>
      </c>
    </row>
    <row r="53" spans="2:33" ht="26.25" customHeight="1" thickBot="1">
      <c r="B53" s="1457" t="s">
        <v>14</v>
      </c>
      <c r="C53" s="1458"/>
      <c r="D53" s="1174">
        <v>254</v>
      </c>
      <c r="E53" s="1173">
        <v>104</v>
      </c>
      <c r="F53" s="1172">
        <v>358</v>
      </c>
      <c r="G53" s="1174">
        <v>252</v>
      </c>
      <c r="H53" s="1173">
        <v>81</v>
      </c>
      <c r="I53" s="1172">
        <v>333</v>
      </c>
      <c r="J53" s="1174">
        <v>254</v>
      </c>
      <c r="K53" s="1173">
        <v>84</v>
      </c>
      <c r="L53" s="1172">
        <v>338</v>
      </c>
      <c r="M53" s="1174">
        <v>257</v>
      </c>
      <c r="N53" s="1173">
        <v>95</v>
      </c>
      <c r="O53" s="1172">
        <v>352</v>
      </c>
      <c r="P53" s="1174">
        <v>286</v>
      </c>
      <c r="Q53" s="1173">
        <v>94</v>
      </c>
      <c r="R53" s="1172">
        <v>380</v>
      </c>
      <c r="S53" s="1174">
        <v>247</v>
      </c>
      <c r="T53" s="1173">
        <v>133</v>
      </c>
      <c r="U53" s="1172">
        <v>380</v>
      </c>
      <c r="V53" s="1174">
        <v>221</v>
      </c>
      <c r="W53" s="1173">
        <v>130</v>
      </c>
      <c r="X53" s="1172">
        <v>351</v>
      </c>
      <c r="Y53" s="1174">
        <v>243</v>
      </c>
      <c r="Z53" s="1173">
        <v>97</v>
      </c>
      <c r="AA53" s="1172">
        <v>340</v>
      </c>
      <c r="AB53" s="1174">
        <v>223</v>
      </c>
      <c r="AC53" s="1173">
        <v>112</v>
      </c>
      <c r="AD53" s="1172">
        <v>335</v>
      </c>
      <c r="AE53" s="1174">
        <v>218</v>
      </c>
      <c r="AF53" s="1173">
        <v>105</v>
      </c>
      <c r="AG53" s="1172">
        <v>323</v>
      </c>
    </row>
    <row r="54" spans="2:33" ht="26.25" customHeight="1" thickTop="1">
      <c r="B54" s="1459" t="s">
        <v>15</v>
      </c>
      <c r="C54" s="1460"/>
      <c r="D54" s="1171">
        <v>413</v>
      </c>
      <c r="E54" s="1170">
        <v>142</v>
      </c>
      <c r="F54" s="1169">
        <v>555</v>
      </c>
      <c r="G54" s="1171">
        <v>383</v>
      </c>
      <c r="H54" s="1170">
        <v>133</v>
      </c>
      <c r="I54" s="1169">
        <v>516</v>
      </c>
      <c r="J54" s="1171">
        <v>383</v>
      </c>
      <c r="K54" s="1170">
        <v>130</v>
      </c>
      <c r="L54" s="1169">
        <v>513</v>
      </c>
      <c r="M54" s="1171">
        <v>391</v>
      </c>
      <c r="N54" s="1170">
        <v>143</v>
      </c>
      <c r="O54" s="1169">
        <v>534</v>
      </c>
      <c r="P54" s="1171">
        <v>409</v>
      </c>
      <c r="Q54" s="1170">
        <v>160</v>
      </c>
      <c r="R54" s="1169">
        <v>569</v>
      </c>
      <c r="S54" s="1171">
        <v>348</v>
      </c>
      <c r="T54" s="1170">
        <v>190</v>
      </c>
      <c r="U54" s="1169">
        <v>538</v>
      </c>
      <c r="V54" s="1171">
        <v>319</v>
      </c>
      <c r="W54" s="1170">
        <v>171</v>
      </c>
      <c r="X54" s="1169">
        <v>490</v>
      </c>
      <c r="Y54" s="1171">
        <v>328</v>
      </c>
      <c r="Z54" s="1170">
        <v>147</v>
      </c>
      <c r="AA54" s="1169">
        <v>475</v>
      </c>
      <c r="AB54" s="1171">
        <v>309</v>
      </c>
      <c r="AC54" s="1170">
        <v>153</v>
      </c>
      <c r="AD54" s="1169">
        <v>462</v>
      </c>
      <c r="AE54" s="1171">
        <v>306</v>
      </c>
      <c r="AF54" s="1170">
        <v>140</v>
      </c>
      <c r="AG54" s="1169">
        <v>446</v>
      </c>
    </row>
    <row r="55" spans="2:33" ht="21" customHeight="1">
      <c r="B55" s="1168" t="s">
        <v>18</v>
      </c>
      <c r="C55" s="1167"/>
      <c r="D55" s="1166" t="s">
        <v>548</v>
      </c>
      <c r="G55" s="1166" t="s">
        <v>548</v>
      </c>
      <c r="J55" s="1165" t="s">
        <v>547</v>
      </c>
      <c r="M55" s="1166" t="s">
        <v>549</v>
      </c>
      <c r="P55" s="1165" t="s">
        <v>550</v>
      </c>
      <c r="S55" s="1165" t="s">
        <v>551</v>
      </c>
      <c r="V55" s="1165" t="s">
        <v>551</v>
      </c>
      <c r="Y55" s="1165" t="s">
        <v>539</v>
      </c>
      <c r="AB55" s="1165" t="s">
        <v>552</v>
      </c>
      <c r="AE55" s="1165" t="s">
        <v>539</v>
      </c>
    </row>
    <row r="56" spans="2:33" ht="21" customHeight="1">
      <c r="C56" s="1164"/>
    </row>
  </sheetData>
  <mergeCells count="83">
    <mergeCell ref="B18:C18"/>
    <mergeCell ref="B19:C19"/>
    <mergeCell ref="R34:T34"/>
    <mergeCell ref="R35:T35"/>
    <mergeCell ref="R41:T41"/>
    <mergeCell ref="R36:T36"/>
    <mergeCell ref="R37:T37"/>
    <mergeCell ref="R38:T38"/>
    <mergeCell ref="R39:T39"/>
    <mergeCell ref="R40:T40"/>
    <mergeCell ref="B26:C26"/>
    <mergeCell ref="B27:C27"/>
    <mergeCell ref="B28:C28"/>
    <mergeCell ref="B38:D38"/>
    <mergeCell ref="B37:D37"/>
    <mergeCell ref="B34:D34"/>
    <mergeCell ref="E31:G32"/>
    <mergeCell ref="H31:J32"/>
    <mergeCell ref="R42:T42"/>
    <mergeCell ref="R43:Z45"/>
    <mergeCell ref="Y49:AA50"/>
    <mergeCell ref="AB49:AD50"/>
    <mergeCell ref="AE49:AG50"/>
    <mergeCell ref="B52:C52"/>
    <mergeCell ref="B44:D44"/>
    <mergeCell ref="V49:X50"/>
    <mergeCell ref="G49:I50"/>
    <mergeCell ref="J49:L50"/>
    <mergeCell ref="M49:O50"/>
    <mergeCell ref="P49:R50"/>
    <mergeCell ref="B49:C51"/>
    <mergeCell ref="D49:F50"/>
    <mergeCell ref="S49:U50"/>
    <mergeCell ref="B31:D33"/>
    <mergeCell ref="B43:D43"/>
    <mergeCell ref="B54:C54"/>
    <mergeCell ref="B35:D35"/>
    <mergeCell ref="B36:D36"/>
    <mergeCell ref="B53:C53"/>
    <mergeCell ref="B39:D39"/>
    <mergeCell ref="B40:D40"/>
    <mergeCell ref="B41:D41"/>
    <mergeCell ref="B42:D42"/>
    <mergeCell ref="B17:C17"/>
    <mergeCell ref="Y14:AA15"/>
    <mergeCell ref="K31:M32"/>
    <mergeCell ref="P23:R24"/>
    <mergeCell ref="U23:W24"/>
    <mergeCell ref="B14:C16"/>
    <mergeCell ref="D14:F15"/>
    <mergeCell ref="D23:F24"/>
    <mergeCell ref="B23:C25"/>
    <mergeCell ref="R31:T33"/>
    <mergeCell ref="U31:W32"/>
    <mergeCell ref="X31:Z32"/>
    <mergeCell ref="J23:L24"/>
    <mergeCell ref="J14:L15"/>
    <mergeCell ref="M14:O15"/>
    <mergeCell ref="M23:O24"/>
    <mergeCell ref="G14:I15"/>
    <mergeCell ref="AH3:AJ4"/>
    <mergeCell ref="AA31:AC32"/>
    <mergeCell ref="N31:P32"/>
    <mergeCell ref="AB3:AD4"/>
    <mergeCell ref="S14:U15"/>
    <mergeCell ref="V14:X15"/>
    <mergeCell ref="P14:R15"/>
    <mergeCell ref="G23:I24"/>
    <mergeCell ref="Y3:AA4"/>
    <mergeCell ref="AE14:AG15"/>
    <mergeCell ref="AB14:AD15"/>
    <mergeCell ref="S3:U4"/>
    <mergeCell ref="P3:R4"/>
    <mergeCell ref="V3:X4"/>
    <mergeCell ref="AE3:AG4"/>
    <mergeCell ref="B6:C6"/>
    <mergeCell ref="B7:C7"/>
    <mergeCell ref="B8:C8"/>
    <mergeCell ref="J3:L4"/>
    <mergeCell ref="M3:O4"/>
    <mergeCell ref="B3:C5"/>
    <mergeCell ref="D3:F4"/>
    <mergeCell ref="G3:I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43DD-1444-4916-BCFF-44452ED1A12B}">
  <dimension ref="A1:AH41"/>
  <sheetViews>
    <sheetView showGridLines="0" view="pageBreakPreview" topLeftCell="N1" zoomScale="70" zoomScaleNormal="70" zoomScaleSheetLayoutView="70" workbookViewId="0">
      <selection activeCell="AM42" sqref="AM42"/>
    </sheetView>
  </sheetViews>
  <sheetFormatPr defaultColWidth="9" defaultRowHeight="14"/>
  <cols>
    <col min="1" max="2" width="3.54296875" style="657" customWidth="1"/>
    <col min="3" max="3" width="24.54296875" style="657" customWidth="1"/>
    <col min="4" max="18" width="9.54296875" style="657" customWidth="1"/>
    <col min="19" max="19" width="9.81640625" style="657" customWidth="1"/>
    <col min="20" max="39" width="9.54296875" style="657" customWidth="1"/>
    <col min="40" max="16384" width="9" style="657"/>
  </cols>
  <sheetData>
    <row r="1" spans="1:34" ht="21" customHeight="1">
      <c r="A1" s="1077" t="s">
        <v>484</v>
      </c>
      <c r="B1" s="1077"/>
      <c r="C1" s="1077"/>
    </row>
    <row r="2" spans="1:34">
      <c r="F2" s="1180"/>
      <c r="I2" s="1180"/>
      <c r="L2" s="1180"/>
      <c r="O2" s="1180"/>
      <c r="R2" s="1180" t="s">
        <v>44</v>
      </c>
      <c r="U2" s="1180"/>
      <c r="X2" s="1180"/>
    </row>
    <row r="3" spans="1:34" ht="18.75" customHeight="1">
      <c r="B3" s="1467"/>
      <c r="C3" s="1468"/>
      <c r="D3" s="1461" t="s">
        <v>90</v>
      </c>
      <c r="E3" s="1462"/>
      <c r="F3" s="1463"/>
      <c r="G3" s="1461" t="s">
        <v>477</v>
      </c>
      <c r="H3" s="1462"/>
      <c r="I3" s="1463"/>
      <c r="J3" s="1461" t="s">
        <v>499</v>
      </c>
      <c r="K3" s="1462"/>
      <c r="L3" s="1463"/>
      <c r="M3" s="1461" t="s">
        <v>508</v>
      </c>
      <c r="N3" s="1462"/>
      <c r="O3" s="1463"/>
      <c r="P3" s="1461" t="s">
        <v>529</v>
      </c>
      <c r="Q3" s="1462"/>
      <c r="R3" s="1463"/>
      <c r="S3" s="1503"/>
      <c r="T3" s="1475"/>
      <c r="U3" s="1475"/>
      <c r="V3" s="1475"/>
      <c r="W3" s="1475"/>
      <c r="X3" s="1475"/>
      <c r="Y3" s="1475"/>
      <c r="Z3" s="1475"/>
      <c r="AA3" s="1475"/>
    </row>
    <row r="4" spans="1:34" ht="18" customHeight="1">
      <c r="B4" s="1469"/>
      <c r="C4" s="1458"/>
      <c r="D4" s="1464"/>
      <c r="E4" s="1465"/>
      <c r="F4" s="1466"/>
      <c r="G4" s="1464"/>
      <c r="H4" s="1465"/>
      <c r="I4" s="1466"/>
      <c r="J4" s="1464"/>
      <c r="K4" s="1465"/>
      <c r="L4" s="1466"/>
      <c r="M4" s="1464"/>
      <c r="N4" s="1465"/>
      <c r="O4" s="1466"/>
      <c r="P4" s="1464"/>
      <c r="Q4" s="1465"/>
      <c r="R4" s="1466"/>
      <c r="S4" s="1503"/>
      <c r="T4" s="1475"/>
      <c r="U4" s="1475"/>
      <c r="V4" s="1475"/>
      <c r="W4" s="1475"/>
      <c r="X4" s="1475"/>
      <c r="Y4" s="1475"/>
      <c r="Z4" s="1475"/>
      <c r="AA4" s="1475"/>
    </row>
    <row r="5" spans="1:34" ht="21" customHeight="1">
      <c r="B5" s="1470"/>
      <c r="C5" s="1471"/>
      <c r="D5" s="1179" t="s">
        <v>16</v>
      </c>
      <c r="E5" s="1013" t="s">
        <v>17</v>
      </c>
      <c r="F5" s="1178" t="s">
        <v>9</v>
      </c>
      <c r="G5" s="1179" t="s">
        <v>16</v>
      </c>
      <c r="H5" s="1013" t="s">
        <v>17</v>
      </c>
      <c r="I5" s="1178" t="s">
        <v>9</v>
      </c>
      <c r="J5" s="1179" t="s">
        <v>16</v>
      </c>
      <c r="K5" s="1013" t="s">
        <v>17</v>
      </c>
      <c r="L5" s="1178" t="s">
        <v>9</v>
      </c>
      <c r="M5" s="1179" t="s">
        <v>16</v>
      </c>
      <c r="N5" s="1013" t="s">
        <v>17</v>
      </c>
      <c r="O5" s="1178" t="s">
        <v>9</v>
      </c>
      <c r="P5" s="1179" t="s">
        <v>16</v>
      </c>
      <c r="Q5" s="1013" t="s">
        <v>17</v>
      </c>
      <c r="R5" s="1178" t="s">
        <v>9</v>
      </c>
      <c r="S5" s="1210"/>
      <c r="T5" s="1197"/>
      <c r="U5" s="1197"/>
      <c r="V5" s="1197"/>
      <c r="W5" s="1197"/>
      <c r="X5" s="1197"/>
      <c r="Y5" s="1197"/>
      <c r="Z5" s="1197"/>
      <c r="AA5" s="1197"/>
    </row>
    <row r="6" spans="1:34" ht="26.25" customHeight="1">
      <c r="B6" s="1455" t="s">
        <v>45</v>
      </c>
      <c r="C6" s="1456"/>
      <c r="D6" s="1177">
        <v>94</v>
      </c>
      <c r="E6" s="1176">
        <v>-38</v>
      </c>
      <c r="F6" s="1175">
        <v>56</v>
      </c>
      <c r="G6" s="1177">
        <v>92</v>
      </c>
      <c r="H6" s="1176">
        <v>-8</v>
      </c>
      <c r="I6" s="1175">
        <v>84</v>
      </c>
      <c r="J6" s="1177">
        <v>117</v>
      </c>
      <c r="K6" s="1176">
        <v>-12</v>
      </c>
      <c r="L6" s="1175">
        <v>105</v>
      </c>
      <c r="M6" s="601">
        <v>136</v>
      </c>
      <c r="N6" s="602">
        <v>-10</v>
      </c>
      <c r="O6" s="603">
        <v>126</v>
      </c>
      <c r="P6" s="601">
        <v>167</v>
      </c>
      <c r="Q6" s="602">
        <v>-6</v>
      </c>
      <c r="R6" s="603">
        <v>161</v>
      </c>
      <c r="S6" s="1211"/>
      <c r="T6" s="1010"/>
      <c r="U6" s="1010"/>
      <c r="V6" s="1195"/>
      <c r="W6" s="1195"/>
      <c r="X6" s="1195"/>
      <c r="Y6" s="1195"/>
      <c r="Z6" s="1195"/>
      <c r="AA6" s="1195"/>
    </row>
    <row r="7" spans="1:34" ht="26.25" customHeight="1">
      <c r="B7" s="1489" t="s">
        <v>48</v>
      </c>
      <c r="C7" s="1502"/>
      <c r="D7" s="1212">
        <v>200</v>
      </c>
      <c r="E7" s="1213">
        <v>-128</v>
      </c>
      <c r="F7" s="1214">
        <v>72</v>
      </c>
      <c r="G7" s="1212">
        <v>259</v>
      </c>
      <c r="H7" s="1213">
        <v>-222</v>
      </c>
      <c r="I7" s="1214">
        <v>37</v>
      </c>
      <c r="J7" s="1212">
        <v>223</v>
      </c>
      <c r="K7" s="1213">
        <v>-240</v>
      </c>
      <c r="L7" s="1214">
        <v>-17</v>
      </c>
      <c r="M7" s="610">
        <v>196</v>
      </c>
      <c r="N7" s="611">
        <v>-247</v>
      </c>
      <c r="O7" s="612">
        <v>-51</v>
      </c>
      <c r="P7" s="610">
        <v>321</v>
      </c>
      <c r="Q7" s="611">
        <v>-185</v>
      </c>
      <c r="R7" s="612">
        <v>136</v>
      </c>
      <c r="S7" s="1211"/>
      <c r="T7" s="1010"/>
      <c r="U7" s="1010"/>
      <c r="V7" s="1195"/>
      <c r="W7" s="1195"/>
      <c r="X7" s="1195"/>
      <c r="Y7" s="1195"/>
      <c r="Z7" s="1195"/>
      <c r="AA7" s="1195"/>
    </row>
    <row r="8" spans="1:34" ht="26.25" customHeight="1">
      <c r="B8" s="1489" t="s">
        <v>46</v>
      </c>
      <c r="C8" s="1502"/>
      <c r="D8" s="1212">
        <v>181</v>
      </c>
      <c r="E8" s="1213">
        <v>-26</v>
      </c>
      <c r="F8" s="1214">
        <v>155</v>
      </c>
      <c r="G8" s="1212">
        <v>173</v>
      </c>
      <c r="H8" s="1213">
        <v>-7</v>
      </c>
      <c r="I8" s="1214">
        <v>166</v>
      </c>
      <c r="J8" s="1212">
        <v>232</v>
      </c>
      <c r="K8" s="1213">
        <v>-7</v>
      </c>
      <c r="L8" s="1214">
        <v>225</v>
      </c>
      <c r="M8" s="610">
        <v>129</v>
      </c>
      <c r="N8" s="611">
        <v>0</v>
      </c>
      <c r="O8" s="612">
        <v>129</v>
      </c>
      <c r="P8" s="610">
        <v>127</v>
      </c>
      <c r="Q8" s="611">
        <v>-1</v>
      </c>
      <c r="R8" s="612">
        <v>126</v>
      </c>
      <c r="S8" s="1211"/>
      <c r="T8" s="1010"/>
      <c r="U8" s="1010"/>
      <c r="V8" s="1195"/>
      <c r="W8" s="1195"/>
      <c r="X8" s="1195"/>
      <c r="Y8" s="1195"/>
      <c r="Z8" s="1195"/>
      <c r="AA8" s="1195"/>
    </row>
    <row r="9" spans="1:34" ht="26.25" customHeight="1" thickBot="1">
      <c r="B9" s="1457" t="s">
        <v>47</v>
      </c>
      <c r="C9" s="1458"/>
      <c r="D9" s="1174">
        <v>82</v>
      </c>
      <c r="E9" s="1173">
        <v>-75</v>
      </c>
      <c r="F9" s="1172">
        <v>7</v>
      </c>
      <c r="G9" s="1174">
        <v>148</v>
      </c>
      <c r="H9" s="1173">
        <v>-18</v>
      </c>
      <c r="I9" s="1172">
        <v>130</v>
      </c>
      <c r="J9" s="1174">
        <v>64</v>
      </c>
      <c r="K9" s="1173">
        <v>-25</v>
      </c>
      <c r="L9" s="1172">
        <v>39</v>
      </c>
      <c r="M9" s="604">
        <v>86</v>
      </c>
      <c r="N9" s="605">
        <v>-14</v>
      </c>
      <c r="O9" s="606">
        <v>72</v>
      </c>
      <c r="P9" s="604">
        <v>45</v>
      </c>
      <c r="Q9" s="605">
        <v>-19</v>
      </c>
      <c r="R9" s="606">
        <v>26</v>
      </c>
      <c r="S9" s="1211"/>
      <c r="T9" s="1010"/>
      <c r="U9" s="1010"/>
      <c r="V9" s="1195"/>
      <c r="W9" s="1195"/>
      <c r="X9" s="1195"/>
      <c r="Y9" s="1195"/>
      <c r="Z9" s="1195"/>
      <c r="AA9" s="1195"/>
    </row>
    <row r="10" spans="1:34" ht="26.25" customHeight="1" thickTop="1">
      <c r="B10" s="1459" t="s">
        <v>15</v>
      </c>
      <c r="C10" s="1460"/>
      <c r="D10" s="1171">
        <v>557</v>
      </c>
      <c r="E10" s="1170">
        <v>-267</v>
      </c>
      <c r="F10" s="1169">
        <v>290</v>
      </c>
      <c r="G10" s="1171">
        <v>672</v>
      </c>
      <c r="H10" s="1170">
        <v>-255</v>
      </c>
      <c r="I10" s="1169">
        <v>417</v>
      </c>
      <c r="J10" s="1171">
        <v>636</v>
      </c>
      <c r="K10" s="1170">
        <v>-284</v>
      </c>
      <c r="L10" s="1169">
        <v>352</v>
      </c>
      <c r="M10" s="607">
        <v>547</v>
      </c>
      <c r="N10" s="608">
        <v>-271</v>
      </c>
      <c r="O10" s="609">
        <v>276</v>
      </c>
      <c r="P10" s="607">
        <v>660</v>
      </c>
      <c r="Q10" s="608">
        <v>-211</v>
      </c>
      <c r="R10" s="609">
        <v>449</v>
      </c>
      <c r="S10" s="1211"/>
      <c r="T10" s="1010"/>
      <c r="U10" s="1010"/>
      <c r="V10" s="1195"/>
      <c r="W10" s="1195"/>
      <c r="X10" s="1195"/>
      <c r="Y10" s="1195"/>
      <c r="Z10" s="1195"/>
      <c r="AA10" s="1195"/>
    </row>
    <row r="11" spans="1:34" ht="22.5" customHeight="1">
      <c r="B11" s="1197"/>
      <c r="C11" s="1204"/>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row>
    <row r="12" spans="1:34" ht="26.25" customHeight="1">
      <c r="B12" s="1010"/>
      <c r="C12" s="1010"/>
      <c r="D12" s="1010"/>
      <c r="E12" s="1010"/>
      <c r="F12" s="1010"/>
      <c r="H12" s="1010"/>
      <c r="J12" s="1011"/>
      <c r="K12" s="1010"/>
      <c r="L12" s="1010"/>
      <c r="M12" s="1011"/>
      <c r="N12" s="1010"/>
      <c r="O12" s="1010"/>
      <c r="P12" s="1011" t="s">
        <v>71</v>
      </c>
      <c r="Q12" s="1010"/>
      <c r="R12" s="1010"/>
      <c r="S12" s="1010"/>
      <c r="T12" s="1010"/>
      <c r="U12" s="1010"/>
      <c r="V12" s="1010"/>
      <c r="X12" s="1010"/>
      <c r="AA12" s="1010"/>
      <c r="AB12" s="1010"/>
      <c r="AC12" s="1011" t="s">
        <v>71</v>
      </c>
      <c r="AD12" s="1010"/>
    </row>
    <row r="13" spans="1:34" ht="26.25" customHeight="1">
      <c r="B13" s="1476" t="s">
        <v>544</v>
      </c>
      <c r="C13" s="1477"/>
      <c r="D13" s="1477"/>
      <c r="E13" s="1461" t="s">
        <v>538</v>
      </c>
      <c r="F13" s="1462"/>
      <c r="G13" s="1463"/>
      <c r="H13" s="1473" t="s">
        <v>572</v>
      </c>
      <c r="I13" s="1473"/>
      <c r="J13" s="1473"/>
      <c r="K13" s="1473" t="s">
        <v>589</v>
      </c>
      <c r="L13" s="1473"/>
      <c r="M13" s="1473"/>
      <c r="N13" s="1472" t="s">
        <v>652</v>
      </c>
      <c r="O13" s="1473"/>
      <c r="P13" s="1473"/>
      <c r="Q13" s="1010"/>
      <c r="R13" s="1476" t="s">
        <v>544</v>
      </c>
      <c r="S13" s="1477"/>
      <c r="T13" s="1477"/>
      <c r="U13" s="1481" t="s">
        <v>652</v>
      </c>
      <c r="V13" s="1462"/>
      <c r="W13" s="1463"/>
      <c r="X13" s="1472" t="s">
        <v>653</v>
      </c>
      <c r="Y13" s="1473"/>
      <c r="Z13" s="1473"/>
      <c r="AA13" s="1472" t="s">
        <v>723</v>
      </c>
      <c r="AB13" s="1473"/>
      <c r="AC13" s="1473"/>
      <c r="AD13" s="1010"/>
      <c r="AE13" s="1010"/>
      <c r="AF13" s="1010"/>
      <c r="AG13" s="1010"/>
      <c r="AH13" s="1010"/>
    </row>
    <row r="14" spans="1:34" ht="26.25" customHeight="1">
      <c r="B14" s="1478"/>
      <c r="C14" s="1437"/>
      <c r="D14" s="1437"/>
      <c r="E14" s="1464"/>
      <c r="F14" s="1465"/>
      <c r="G14" s="1466"/>
      <c r="H14" s="1474"/>
      <c r="I14" s="1474"/>
      <c r="J14" s="1474"/>
      <c r="K14" s="1474"/>
      <c r="L14" s="1474"/>
      <c r="M14" s="1474"/>
      <c r="N14" s="1474"/>
      <c r="O14" s="1474"/>
      <c r="P14" s="1474"/>
      <c r="Q14" s="1010"/>
      <c r="R14" s="1478"/>
      <c r="S14" s="1437"/>
      <c r="T14" s="1437"/>
      <c r="U14" s="1464"/>
      <c r="V14" s="1465"/>
      <c r="W14" s="1466"/>
      <c r="X14" s="1474"/>
      <c r="Y14" s="1474"/>
      <c r="Z14" s="1474"/>
      <c r="AA14" s="1474"/>
      <c r="AB14" s="1474"/>
      <c r="AC14" s="1474"/>
      <c r="AD14" s="1010"/>
      <c r="AE14" s="1010"/>
      <c r="AF14" s="1010"/>
      <c r="AG14" s="1010"/>
      <c r="AH14" s="1010"/>
    </row>
    <row r="15" spans="1:34" ht="26.25" customHeight="1">
      <c r="B15" s="1479"/>
      <c r="C15" s="1480"/>
      <c r="D15" s="1480"/>
      <c r="E15" s="1012" t="s">
        <v>16</v>
      </c>
      <c r="F15" s="1013" t="s">
        <v>17</v>
      </c>
      <c r="G15" s="1014" t="s">
        <v>9</v>
      </c>
      <c r="H15" s="1012" t="s">
        <v>16</v>
      </c>
      <c r="I15" s="1013" t="s">
        <v>17</v>
      </c>
      <c r="J15" s="1014" t="s">
        <v>9</v>
      </c>
      <c r="K15" s="1012" t="s">
        <v>16</v>
      </c>
      <c r="L15" s="1013" t="s">
        <v>17</v>
      </c>
      <c r="M15" s="1014" t="s">
        <v>9</v>
      </c>
      <c r="N15" s="1012" t="s">
        <v>16</v>
      </c>
      <c r="O15" s="1013" t="s">
        <v>17</v>
      </c>
      <c r="P15" s="1014" t="s">
        <v>9</v>
      </c>
      <c r="Q15" s="1010"/>
      <c r="R15" s="1479"/>
      <c r="S15" s="1480"/>
      <c r="T15" s="1480"/>
      <c r="U15" s="1012" t="s">
        <v>16</v>
      </c>
      <c r="V15" s="1013" t="s">
        <v>17</v>
      </c>
      <c r="W15" s="1014" t="s">
        <v>9</v>
      </c>
      <c r="X15" s="1012" t="s">
        <v>16</v>
      </c>
      <c r="Y15" s="1013" t="s">
        <v>17</v>
      </c>
      <c r="Z15" s="1014" t="s">
        <v>9</v>
      </c>
      <c r="AA15" s="1012" t="s">
        <v>16</v>
      </c>
      <c r="AB15" s="1013" t="s">
        <v>17</v>
      </c>
      <c r="AC15" s="1014" t="s">
        <v>9</v>
      </c>
      <c r="AD15" s="1010"/>
      <c r="AE15" s="1010"/>
      <c r="AF15" s="1010"/>
    </row>
    <row r="16" spans="1:34" ht="26.25" customHeight="1">
      <c r="B16" s="1455" t="s">
        <v>511</v>
      </c>
      <c r="C16" s="1496"/>
      <c r="D16" s="1496"/>
      <c r="E16" s="1015">
        <v>75</v>
      </c>
      <c r="F16" s="1016">
        <v>-1</v>
      </c>
      <c r="G16" s="1017">
        <f t="shared" ref="G16:G26" si="0">SUM(E16:F16)</f>
        <v>74</v>
      </c>
      <c r="H16" s="1015">
        <v>63</v>
      </c>
      <c r="I16" s="1016">
        <v>-5</v>
      </c>
      <c r="J16" s="1017">
        <v>59</v>
      </c>
      <c r="K16" s="1015">
        <v>38</v>
      </c>
      <c r="L16" s="1016">
        <v>-10</v>
      </c>
      <c r="M16" s="1017">
        <v>28</v>
      </c>
      <c r="N16" s="1015">
        <v>37</v>
      </c>
      <c r="O16" s="1016">
        <v>-13</v>
      </c>
      <c r="P16" s="1017">
        <v>24</v>
      </c>
      <c r="Q16" s="1010"/>
      <c r="R16" s="1455" t="s">
        <v>511</v>
      </c>
      <c r="S16" s="1496"/>
      <c r="T16" s="1497"/>
      <c r="U16" s="1015">
        <v>34</v>
      </c>
      <c r="V16" s="1016">
        <v>-12</v>
      </c>
      <c r="W16" s="1017">
        <v>22</v>
      </c>
      <c r="X16" s="1015">
        <v>87</v>
      </c>
      <c r="Y16" s="1016">
        <v>-3</v>
      </c>
      <c r="Z16" s="1017">
        <v>84</v>
      </c>
      <c r="AA16" s="1015">
        <v>88</v>
      </c>
      <c r="AB16" s="1016">
        <v>-4</v>
      </c>
      <c r="AC16" s="1017">
        <v>84</v>
      </c>
      <c r="AD16" s="1010"/>
      <c r="AE16" s="1010"/>
      <c r="AF16" s="1010"/>
    </row>
    <row r="17" spans="1:34" ht="26.25" customHeight="1">
      <c r="B17" s="1489" t="s">
        <v>568</v>
      </c>
      <c r="C17" s="1490"/>
      <c r="D17" s="1490"/>
      <c r="E17" s="1018">
        <v>34</v>
      </c>
      <c r="F17" s="1019">
        <v>-3</v>
      </c>
      <c r="G17" s="1017">
        <f t="shared" si="0"/>
        <v>31</v>
      </c>
      <c r="H17" s="1018">
        <v>47</v>
      </c>
      <c r="I17" s="1019">
        <v>-5</v>
      </c>
      <c r="J17" s="1017">
        <f t="shared" ref="J17:J25" si="1">SUM(H17:I17)</f>
        <v>42</v>
      </c>
      <c r="K17" s="1018">
        <v>30</v>
      </c>
      <c r="L17" s="1019">
        <v>-18</v>
      </c>
      <c r="M17" s="1017">
        <v>12</v>
      </c>
      <c r="N17" s="1018">
        <v>31</v>
      </c>
      <c r="O17" s="1019">
        <v>-10</v>
      </c>
      <c r="P17" s="1017">
        <v>21</v>
      </c>
      <c r="Q17" s="1010"/>
      <c r="R17" s="1489" t="s">
        <v>568</v>
      </c>
      <c r="S17" s="1490"/>
      <c r="T17" s="1498"/>
      <c r="U17" s="1018">
        <v>27</v>
      </c>
      <c r="V17" s="1019">
        <v>-10</v>
      </c>
      <c r="W17" s="1017">
        <v>17</v>
      </c>
      <c r="X17" s="1018">
        <v>60</v>
      </c>
      <c r="Y17" s="1019">
        <v>-16</v>
      </c>
      <c r="Z17" s="1017">
        <v>44</v>
      </c>
      <c r="AA17" s="1018">
        <v>94</v>
      </c>
      <c r="AB17" s="1019">
        <v>-24</v>
      </c>
      <c r="AC17" s="1017">
        <v>70</v>
      </c>
      <c r="AD17" s="1010"/>
      <c r="AE17" s="1010"/>
      <c r="AF17" s="1010"/>
    </row>
    <row r="18" spans="1:34" ht="26.25" customHeight="1">
      <c r="B18" s="1489" t="s">
        <v>569</v>
      </c>
      <c r="C18" s="1490"/>
      <c r="D18" s="1490"/>
      <c r="E18" s="1018">
        <v>43</v>
      </c>
      <c r="F18" s="1019">
        <v>0</v>
      </c>
      <c r="G18" s="1017">
        <f t="shared" si="0"/>
        <v>43</v>
      </c>
      <c r="H18" s="1018">
        <v>55</v>
      </c>
      <c r="I18" s="1019">
        <v>0</v>
      </c>
      <c r="J18" s="1017">
        <f t="shared" si="1"/>
        <v>55</v>
      </c>
      <c r="K18" s="1018">
        <v>71</v>
      </c>
      <c r="L18" s="1019">
        <v>-1</v>
      </c>
      <c r="M18" s="1017">
        <v>70</v>
      </c>
      <c r="N18" s="1018">
        <v>85</v>
      </c>
      <c r="O18" s="1019">
        <v>-3</v>
      </c>
      <c r="P18" s="1017">
        <v>82</v>
      </c>
      <c r="Q18" s="1010"/>
      <c r="R18" s="1489" t="s">
        <v>647</v>
      </c>
      <c r="S18" s="1490"/>
      <c r="T18" s="1498"/>
      <c r="U18" s="1018">
        <v>182</v>
      </c>
      <c r="V18" s="1019">
        <v>-32</v>
      </c>
      <c r="W18" s="1017">
        <v>150</v>
      </c>
      <c r="X18" s="1018">
        <v>163</v>
      </c>
      <c r="Y18" s="1019">
        <v>-31</v>
      </c>
      <c r="Z18" s="1017">
        <v>132</v>
      </c>
      <c r="AA18" s="1018">
        <v>334</v>
      </c>
      <c r="AB18" s="1019">
        <v>-240</v>
      </c>
      <c r="AC18" s="1017">
        <v>94</v>
      </c>
      <c r="AD18" s="1010"/>
      <c r="AE18" s="1010"/>
      <c r="AF18" s="1010"/>
    </row>
    <row r="19" spans="1:34" ht="26.25" customHeight="1">
      <c r="B19" s="1489" t="s">
        <v>570</v>
      </c>
      <c r="C19" s="1490"/>
      <c r="D19" s="1490"/>
      <c r="E19" s="1018">
        <v>106</v>
      </c>
      <c r="F19" s="1019">
        <v>-143</v>
      </c>
      <c r="G19" s="1017">
        <f t="shared" si="0"/>
        <v>-37</v>
      </c>
      <c r="H19" s="1018">
        <v>114</v>
      </c>
      <c r="I19" s="1019">
        <v>-14</v>
      </c>
      <c r="J19" s="1017">
        <v>99</v>
      </c>
      <c r="K19" s="1018">
        <v>103</v>
      </c>
      <c r="L19" s="1019">
        <v>-41</v>
      </c>
      <c r="M19" s="1017">
        <v>62</v>
      </c>
      <c r="N19" s="1018">
        <v>100</v>
      </c>
      <c r="O19" s="1019">
        <v>-32</v>
      </c>
      <c r="P19" s="1017">
        <v>68</v>
      </c>
      <c r="Q19" s="1010"/>
      <c r="R19" s="1489" t="s">
        <v>648</v>
      </c>
      <c r="S19" s="1490"/>
      <c r="T19" s="1498"/>
      <c r="U19" s="1018">
        <v>60</v>
      </c>
      <c r="V19" s="1019">
        <v>-62</v>
      </c>
      <c r="W19" s="1017">
        <v>-2</v>
      </c>
      <c r="X19" s="1018">
        <v>457</v>
      </c>
      <c r="Y19" s="1019">
        <v>-86</v>
      </c>
      <c r="Z19" s="1017">
        <v>371</v>
      </c>
      <c r="AA19" s="1018">
        <v>728</v>
      </c>
      <c r="AB19" s="1019">
        <v>-13</v>
      </c>
      <c r="AC19" s="1017">
        <v>715</v>
      </c>
      <c r="AD19" s="1010"/>
      <c r="AE19" s="1010"/>
      <c r="AF19" s="1010"/>
    </row>
    <row r="20" spans="1:34" ht="26.25" customHeight="1">
      <c r="B20" s="1489" t="s">
        <v>571</v>
      </c>
      <c r="C20" s="1490"/>
      <c r="D20" s="1490"/>
      <c r="E20" s="1018">
        <v>265</v>
      </c>
      <c r="F20" s="1019">
        <v>-19</v>
      </c>
      <c r="G20" s="1017">
        <f t="shared" si="0"/>
        <v>246</v>
      </c>
      <c r="H20" s="1018">
        <v>322</v>
      </c>
      <c r="I20" s="1019">
        <v>-4</v>
      </c>
      <c r="J20" s="1017">
        <v>319</v>
      </c>
      <c r="K20" s="1018">
        <v>224</v>
      </c>
      <c r="L20" s="1019">
        <v>-11</v>
      </c>
      <c r="M20" s="1017">
        <v>213</v>
      </c>
      <c r="N20" s="1018">
        <v>60</v>
      </c>
      <c r="O20" s="1019">
        <v>-62</v>
      </c>
      <c r="P20" s="1017">
        <v>-2</v>
      </c>
      <c r="Q20" s="1010"/>
      <c r="R20" s="1489" t="s">
        <v>73</v>
      </c>
      <c r="S20" s="1490"/>
      <c r="T20" s="1498"/>
      <c r="U20" s="1018">
        <v>51</v>
      </c>
      <c r="V20" s="1215">
        <v>0</v>
      </c>
      <c r="W20" s="1017">
        <v>51</v>
      </c>
      <c r="X20" s="1018">
        <v>114</v>
      </c>
      <c r="Y20" s="1019">
        <v>-2</v>
      </c>
      <c r="Z20" s="1017">
        <v>112</v>
      </c>
      <c r="AA20" s="1018">
        <v>139</v>
      </c>
      <c r="AB20" s="1019">
        <v>-1</v>
      </c>
      <c r="AC20" s="1017">
        <v>138</v>
      </c>
      <c r="AD20" s="1010"/>
      <c r="AE20" s="1010"/>
      <c r="AF20" s="1010"/>
    </row>
    <row r="21" spans="1:34" ht="26.25" customHeight="1">
      <c r="B21" s="1489" t="s">
        <v>73</v>
      </c>
      <c r="C21" s="1490"/>
      <c r="D21" s="1490"/>
      <c r="E21" s="1018">
        <v>85</v>
      </c>
      <c r="F21" s="1019">
        <v>-9</v>
      </c>
      <c r="G21" s="1017">
        <f t="shared" si="0"/>
        <v>76</v>
      </c>
      <c r="H21" s="1018">
        <v>84</v>
      </c>
      <c r="I21" s="1019">
        <v>-8</v>
      </c>
      <c r="J21" s="1017">
        <v>75</v>
      </c>
      <c r="K21" s="1018">
        <v>72</v>
      </c>
      <c r="L21" s="1019">
        <v>-1</v>
      </c>
      <c r="M21" s="1017">
        <v>71</v>
      </c>
      <c r="N21" s="1018">
        <v>50</v>
      </c>
      <c r="O21" s="1019">
        <v>0</v>
      </c>
      <c r="P21" s="1017">
        <v>50</v>
      </c>
      <c r="Q21" s="1010"/>
      <c r="R21" s="1489" t="s">
        <v>649</v>
      </c>
      <c r="S21" s="1490"/>
      <c r="T21" s="1498"/>
      <c r="U21" s="1018">
        <v>85</v>
      </c>
      <c r="V21" s="1019">
        <v>-17</v>
      </c>
      <c r="W21" s="1017">
        <v>68</v>
      </c>
      <c r="X21" s="1018">
        <v>99</v>
      </c>
      <c r="Y21" s="1019">
        <v>-13</v>
      </c>
      <c r="Z21" s="1017">
        <v>86</v>
      </c>
      <c r="AA21" s="1018">
        <v>83</v>
      </c>
      <c r="AB21" s="1019">
        <v>-15</v>
      </c>
      <c r="AC21" s="1017">
        <v>68</v>
      </c>
      <c r="AD21" s="1010"/>
      <c r="AE21" s="1010"/>
      <c r="AF21" s="1010"/>
    </row>
    <row r="22" spans="1:34" ht="27" customHeight="1">
      <c r="B22" s="1489" t="s">
        <v>515</v>
      </c>
      <c r="C22" s="1490"/>
      <c r="D22" s="1490"/>
      <c r="E22" s="1018">
        <v>84</v>
      </c>
      <c r="F22" s="1019">
        <v>-7</v>
      </c>
      <c r="G22" s="1017">
        <f t="shared" si="0"/>
        <v>77</v>
      </c>
      <c r="H22" s="1018">
        <v>51</v>
      </c>
      <c r="I22" s="1019">
        <v>-7</v>
      </c>
      <c r="J22" s="1017">
        <f t="shared" si="1"/>
        <v>44</v>
      </c>
      <c r="K22" s="1018">
        <v>45</v>
      </c>
      <c r="L22" s="1019">
        <v>-14</v>
      </c>
      <c r="M22" s="1017">
        <v>31</v>
      </c>
      <c r="N22" s="1018">
        <v>77</v>
      </c>
      <c r="O22" s="1019">
        <v>-5</v>
      </c>
      <c r="P22" s="1017">
        <v>72</v>
      </c>
      <c r="Q22" s="1010"/>
      <c r="R22" s="1504" t="s">
        <v>650</v>
      </c>
      <c r="S22" s="1505"/>
      <c r="T22" s="1506"/>
      <c r="U22" s="1018">
        <v>73</v>
      </c>
      <c r="V22" s="1019">
        <v>-21</v>
      </c>
      <c r="W22" s="1017">
        <v>52</v>
      </c>
      <c r="X22" s="1018">
        <v>74</v>
      </c>
      <c r="Y22" s="1019">
        <v>-13</v>
      </c>
      <c r="Z22" s="1017">
        <v>61</v>
      </c>
      <c r="AA22" s="1018">
        <v>68</v>
      </c>
      <c r="AB22" s="1019">
        <v>-33</v>
      </c>
      <c r="AC22" s="1017">
        <v>35</v>
      </c>
      <c r="AD22" s="1010"/>
      <c r="AE22" s="1010"/>
      <c r="AF22" s="1010"/>
    </row>
    <row r="23" spans="1:34" ht="26.25" customHeight="1" thickBot="1">
      <c r="B23" s="1489" t="s">
        <v>536</v>
      </c>
      <c r="C23" s="1490"/>
      <c r="D23" s="1490"/>
      <c r="E23" s="1018">
        <v>66</v>
      </c>
      <c r="F23" s="1019">
        <v>-9</v>
      </c>
      <c r="G23" s="1017">
        <f t="shared" si="0"/>
        <v>57</v>
      </c>
      <c r="H23" s="1018">
        <v>67</v>
      </c>
      <c r="I23" s="1019">
        <v>-11</v>
      </c>
      <c r="J23" s="1017">
        <f t="shared" si="1"/>
        <v>56</v>
      </c>
      <c r="K23" s="1018">
        <v>71</v>
      </c>
      <c r="L23" s="1019">
        <v>-13</v>
      </c>
      <c r="M23" s="1017">
        <v>58</v>
      </c>
      <c r="N23" s="1018">
        <v>76</v>
      </c>
      <c r="O23" s="1019">
        <v>-32</v>
      </c>
      <c r="P23" s="1017">
        <v>44</v>
      </c>
      <c r="Q23" s="1010"/>
      <c r="R23" s="1487" t="s">
        <v>545</v>
      </c>
      <c r="S23" s="1488"/>
      <c r="T23" s="1488"/>
      <c r="U23" s="1020">
        <v>56</v>
      </c>
      <c r="V23" s="1021">
        <v>-23</v>
      </c>
      <c r="W23" s="1022">
        <v>33</v>
      </c>
      <c r="X23" s="1020">
        <v>133</v>
      </c>
      <c r="Y23" s="1021">
        <v>-16</v>
      </c>
      <c r="Z23" s="1022">
        <v>117</v>
      </c>
      <c r="AA23" s="1020">
        <v>81</v>
      </c>
      <c r="AB23" s="1021">
        <v>-8</v>
      </c>
      <c r="AC23" s="1022">
        <v>73</v>
      </c>
      <c r="AD23" s="1010"/>
      <c r="AE23" s="1010"/>
      <c r="AF23" s="1010"/>
      <c r="AG23" s="1010"/>
      <c r="AH23" s="1010"/>
    </row>
    <row r="24" spans="1:34" ht="26.25" customHeight="1" thickTop="1">
      <c r="B24" s="1489" t="s">
        <v>537</v>
      </c>
      <c r="C24" s="1490"/>
      <c r="D24" s="1490"/>
      <c r="E24" s="1018">
        <v>42</v>
      </c>
      <c r="F24" s="1019">
        <v>0</v>
      </c>
      <c r="G24" s="1017">
        <f t="shared" si="0"/>
        <v>42</v>
      </c>
      <c r="H24" s="1018">
        <v>32</v>
      </c>
      <c r="I24" s="1019">
        <v>0</v>
      </c>
      <c r="J24" s="1017">
        <f t="shared" si="1"/>
        <v>32</v>
      </c>
      <c r="K24" s="1018">
        <v>42</v>
      </c>
      <c r="L24" s="1019">
        <v>0</v>
      </c>
      <c r="M24" s="1017">
        <v>42</v>
      </c>
      <c r="N24" s="1018">
        <v>31</v>
      </c>
      <c r="O24" s="1019">
        <v>-1</v>
      </c>
      <c r="P24" s="1017">
        <v>30</v>
      </c>
      <c r="Q24" s="1010"/>
      <c r="R24" s="1459" t="s">
        <v>9</v>
      </c>
      <c r="S24" s="1491"/>
      <c r="T24" s="1492"/>
      <c r="U24" s="1023">
        <v>568</v>
      </c>
      <c r="V24" s="1024">
        <v>-177</v>
      </c>
      <c r="W24" s="1025">
        <v>391</v>
      </c>
      <c r="X24" s="1188">
        <v>1187</v>
      </c>
      <c r="Y24" s="1024">
        <v>-180</v>
      </c>
      <c r="Z24" s="1026">
        <v>1007</v>
      </c>
      <c r="AA24" s="1188">
        <v>1615</v>
      </c>
      <c r="AB24" s="1024">
        <v>-338</v>
      </c>
      <c r="AC24" s="1026">
        <v>1277</v>
      </c>
      <c r="AD24" s="1010"/>
      <c r="AE24" s="1010"/>
      <c r="AF24" s="1010"/>
      <c r="AG24" s="1010"/>
      <c r="AH24" s="1010"/>
    </row>
    <row r="25" spans="1:34" ht="26.25" customHeight="1" thickBot="1">
      <c r="B25" s="1487" t="s">
        <v>545</v>
      </c>
      <c r="C25" s="1488"/>
      <c r="D25" s="1488"/>
      <c r="E25" s="1020">
        <v>9</v>
      </c>
      <c r="F25" s="1021">
        <v>-9</v>
      </c>
      <c r="G25" s="1022">
        <f t="shared" si="0"/>
        <v>0</v>
      </c>
      <c r="H25" s="1020">
        <v>22</v>
      </c>
      <c r="I25" s="1021">
        <v>-7</v>
      </c>
      <c r="J25" s="1022">
        <f t="shared" si="1"/>
        <v>15</v>
      </c>
      <c r="K25" s="1020">
        <v>16</v>
      </c>
      <c r="L25" s="1021">
        <v>-9</v>
      </c>
      <c r="M25" s="1022">
        <v>7</v>
      </c>
      <c r="N25" s="1020">
        <v>13</v>
      </c>
      <c r="O25" s="1021">
        <v>-19</v>
      </c>
      <c r="P25" s="1022">
        <v>-6</v>
      </c>
      <c r="Q25" s="1010"/>
      <c r="R25" s="1197"/>
      <c r="S25" s="1197"/>
      <c r="T25" s="1197"/>
      <c r="U25" s="1010"/>
      <c r="V25" s="1010"/>
      <c r="W25" s="1216"/>
      <c r="X25" s="1010"/>
      <c r="Y25" s="1010"/>
      <c r="Z25" s="1216"/>
      <c r="AA25" s="1010"/>
      <c r="AB25" s="1010"/>
      <c r="AC25" s="1010"/>
      <c r="AD25" s="1010"/>
      <c r="AE25" s="1010"/>
      <c r="AF25" s="1010"/>
      <c r="AG25" s="1010"/>
      <c r="AH25" s="1010"/>
    </row>
    <row r="26" spans="1:34" ht="26.25" customHeight="1" thickTop="1">
      <c r="B26" s="1459" t="s">
        <v>9</v>
      </c>
      <c r="C26" s="1491"/>
      <c r="D26" s="1492"/>
      <c r="E26" s="1023">
        <f>SUM(E16:E25)</f>
        <v>809</v>
      </c>
      <c r="F26" s="1024">
        <f>SUM(F16:F25)</f>
        <v>-200</v>
      </c>
      <c r="G26" s="1025">
        <f t="shared" si="0"/>
        <v>609</v>
      </c>
      <c r="H26" s="1023">
        <v>857</v>
      </c>
      <c r="I26" s="1024">
        <v>-62</v>
      </c>
      <c r="J26" s="1025">
        <v>795</v>
      </c>
      <c r="K26" s="1023">
        <v>712</v>
      </c>
      <c r="L26" s="1024">
        <v>-118</v>
      </c>
      <c r="M26" s="1025">
        <v>594</v>
      </c>
      <c r="N26" s="1023">
        <v>560</v>
      </c>
      <c r="O26" s="1024">
        <v>-177</v>
      </c>
      <c r="P26" s="1025">
        <v>383</v>
      </c>
      <c r="Q26" s="1010"/>
      <c r="R26" s="1197"/>
      <c r="S26" s="1197"/>
      <c r="T26" s="1197"/>
      <c r="U26" s="1010"/>
      <c r="V26" s="1010"/>
      <c r="W26" s="1216"/>
      <c r="X26" s="1010"/>
      <c r="Y26" s="1010"/>
      <c r="Z26" s="1216"/>
      <c r="AA26" s="1010"/>
      <c r="AB26" s="1010"/>
      <c r="AC26" s="1010"/>
      <c r="AD26" s="1010"/>
      <c r="AE26" s="1010"/>
      <c r="AF26" s="1010"/>
      <c r="AG26" s="1010"/>
      <c r="AH26" s="1010"/>
    </row>
    <row r="27" spans="1:34" ht="20.75" customHeight="1">
      <c r="B27" s="1217" t="s">
        <v>608</v>
      </c>
      <c r="C27" s="1081"/>
      <c r="D27" s="1218"/>
      <c r="E27" s="1218"/>
      <c r="F27" s="1216"/>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row>
    <row r="28" spans="1:34" ht="20.75" customHeight="1">
      <c r="B28" s="1217" t="s">
        <v>609</v>
      </c>
      <c r="C28" s="1081"/>
      <c r="D28" s="1218"/>
      <c r="E28" s="1218"/>
      <c r="F28" s="1216"/>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row>
    <row r="29" spans="1:34" ht="20.75" customHeight="1">
      <c r="B29" s="1507" t="s">
        <v>731</v>
      </c>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219"/>
      <c r="AB29" s="1010"/>
      <c r="AC29" s="1010"/>
      <c r="AD29" s="1010"/>
      <c r="AE29" s="1010"/>
      <c r="AF29" s="1010"/>
      <c r="AG29" s="1010"/>
    </row>
    <row r="30" spans="1:34" ht="32.25" customHeight="1">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010"/>
      <c r="AB30" s="1010"/>
      <c r="AC30" s="1010"/>
      <c r="AD30" s="1010"/>
      <c r="AE30" s="1010"/>
      <c r="AF30" s="1010"/>
      <c r="AG30" s="1010"/>
    </row>
    <row r="31" spans="1:34" ht="26.25" customHeight="1">
      <c r="B31" s="646"/>
      <c r="C31" s="646"/>
      <c r="D31" s="646"/>
      <c r="E31" s="646"/>
      <c r="F31" s="646"/>
      <c r="G31" s="646"/>
      <c r="H31" s="646"/>
      <c r="I31" s="646"/>
      <c r="J31" s="646"/>
      <c r="K31" s="646"/>
      <c r="L31" s="646"/>
      <c r="M31" s="646"/>
      <c r="N31" s="646"/>
      <c r="O31" s="646"/>
      <c r="P31" s="646"/>
      <c r="Q31" s="646"/>
      <c r="R31" s="646"/>
      <c r="S31" s="1010"/>
      <c r="T31" s="1010"/>
      <c r="U31" s="1010"/>
      <c r="V31" s="1010"/>
      <c r="W31" s="1010"/>
      <c r="X31" s="1010"/>
      <c r="Y31" s="1010"/>
      <c r="Z31" s="1010"/>
      <c r="AA31" s="1010"/>
      <c r="AB31" s="1010"/>
      <c r="AC31" s="1010"/>
      <c r="AD31" s="1010"/>
      <c r="AE31" s="1010"/>
      <c r="AF31" s="1010"/>
      <c r="AG31" s="1010"/>
    </row>
    <row r="32" spans="1:34" ht="21" customHeight="1">
      <c r="A32" s="1077" t="s">
        <v>501</v>
      </c>
      <c r="B32" s="1077"/>
      <c r="C32" s="1077"/>
    </row>
    <row r="33" spans="2:33">
      <c r="X33" s="1180"/>
      <c r="AA33" s="1180"/>
      <c r="AD33" s="1180"/>
      <c r="AG33" s="1180" t="s">
        <v>44</v>
      </c>
    </row>
    <row r="34" spans="2:33" ht="18.75" customHeight="1">
      <c r="B34" s="1467"/>
      <c r="C34" s="1468"/>
      <c r="D34" s="1461" t="s">
        <v>81</v>
      </c>
      <c r="E34" s="1462"/>
      <c r="F34" s="1463"/>
      <c r="G34" s="1461" t="s">
        <v>82</v>
      </c>
      <c r="H34" s="1462"/>
      <c r="I34" s="1463"/>
      <c r="J34" s="1461" t="s">
        <v>83</v>
      </c>
      <c r="K34" s="1462"/>
      <c r="L34" s="1463"/>
      <c r="M34" s="1461" t="s">
        <v>84</v>
      </c>
      <c r="N34" s="1462"/>
      <c r="O34" s="1463"/>
      <c r="P34" s="1461" t="s">
        <v>85</v>
      </c>
      <c r="Q34" s="1462"/>
      <c r="R34" s="1463"/>
      <c r="S34" s="1461" t="s">
        <v>86</v>
      </c>
      <c r="T34" s="1462"/>
      <c r="U34" s="1463"/>
      <c r="V34" s="1461" t="s">
        <v>87</v>
      </c>
      <c r="W34" s="1462"/>
      <c r="X34" s="1463"/>
      <c r="Y34" s="1461" t="s">
        <v>88</v>
      </c>
      <c r="Z34" s="1462"/>
      <c r="AA34" s="1463"/>
      <c r="AB34" s="1461" t="s">
        <v>89</v>
      </c>
      <c r="AC34" s="1462"/>
      <c r="AD34" s="1463"/>
      <c r="AE34" s="1461" t="s">
        <v>90</v>
      </c>
      <c r="AF34" s="1462"/>
      <c r="AG34" s="1463"/>
    </row>
    <row r="35" spans="2:33" ht="18" customHeight="1">
      <c r="B35" s="1469"/>
      <c r="C35" s="1458"/>
      <c r="D35" s="1464"/>
      <c r="E35" s="1465"/>
      <c r="F35" s="1466"/>
      <c r="G35" s="1464"/>
      <c r="H35" s="1465"/>
      <c r="I35" s="1466"/>
      <c r="J35" s="1464"/>
      <c r="K35" s="1465"/>
      <c r="L35" s="1466"/>
      <c r="M35" s="1464"/>
      <c r="N35" s="1465"/>
      <c r="O35" s="1466"/>
      <c r="P35" s="1464"/>
      <c r="Q35" s="1465"/>
      <c r="R35" s="1466"/>
      <c r="S35" s="1464"/>
      <c r="T35" s="1465"/>
      <c r="U35" s="1466"/>
      <c r="V35" s="1464"/>
      <c r="W35" s="1465"/>
      <c r="X35" s="1466"/>
      <c r="Y35" s="1464"/>
      <c r="Z35" s="1465"/>
      <c r="AA35" s="1466"/>
      <c r="AB35" s="1464"/>
      <c r="AC35" s="1465"/>
      <c r="AD35" s="1466"/>
      <c r="AE35" s="1464"/>
      <c r="AF35" s="1465"/>
      <c r="AG35" s="1466"/>
    </row>
    <row r="36" spans="2:33" ht="21" customHeight="1">
      <c r="B36" s="1470"/>
      <c r="C36" s="1471"/>
      <c r="D36" s="1198" t="s">
        <v>16</v>
      </c>
      <c r="E36" s="1013" t="s">
        <v>17</v>
      </c>
      <c r="F36" s="1178" t="s">
        <v>9</v>
      </c>
      <c r="G36" s="1198" t="s">
        <v>16</v>
      </c>
      <c r="H36" s="1013" t="s">
        <v>17</v>
      </c>
      <c r="I36" s="1178" t="s">
        <v>9</v>
      </c>
      <c r="J36" s="1179" t="s">
        <v>16</v>
      </c>
      <c r="K36" s="1013" t="s">
        <v>17</v>
      </c>
      <c r="L36" s="1178" t="s">
        <v>9</v>
      </c>
      <c r="M36" s="1198" t="s">
        <v>16</v>
      </c>
      <c r="N36" s="1013" t="s">
        <v>17</v>
      </c>
      <c r="O36" s="1178" t="s">
        <v>9</v>
      </c>
      <c r="P36" s="1179" t="s">
        <v>16</v>
      </c>
      <c r="Q36" s="1013" t="s">
        <v>17</v>
      </c>
      <c r="R36" s="1178" t="s">
        <v>9</v>
      </c>
      <c r="S36" s="1179" t="s">
        <v>16</v>
      </c>
      <c r="T36" s="1013" t="s">
        <v>17</v>
      </c>
      <c r="U36" s="1178" t="s">
        <v>9</v>
      </c>
      <c r="V36" s="1179" t="s">
        <v>16</v>
      </c>
      <c r="W36" s="1013" t="s">
        <v>17</v>
      </c>
      <c r="X36" s="1178" t="s">
        <v>9</v>
      </c>
      <c r="Y36" s="1179" t="s">
        <v>16</v>
      </c>
      <c r="Z36" s="1013" t="s">
        <v>17</v>
      </c>
      <c r="AA36" s="1178" t="s">
        <v>9</v>
      </c>
      <c r="AB36" s="1179" t="s">
        <v>16</v>
      </c>
      <c r="AC36" s="1013" t="s">
        <v>17</v>
      </c>
      <c r="AD36" s="1178" t="s">
        <v>9</v>
      </c>
      <c r="AE36" s="1179" t="s">
        <v>16</v>
      </c>
      <c r="AF36" s="1013" t="s">
        <v>17</v>
      </c>
      <c r="AG36" s="1178" t="s">
        <v>9</v>
      </c>
    </row>
    <row r="37" spans="2:33" ht="26.25" customHeight="1">
      <c r="B37" s="1455" t="s">
        <v>45</v>
      </c>
      <c r="C37" s="1456"/>
      <c r="D37" s="1177">
        <v>180</v>
      </c>
      <c r="E37" s="1176">
        <v>-163</v>
      </c>
      <c r="F37" s="1175">
        <v>17</v>
      </c>
      <c r="G37" s="1177">
        <v>160</v>
      </c>
      <c r="H37" s="1176">
        <v>-579</v>
      </c>
      <c r="I37" s="1175">
        <v>-419</v>
      </c>
      <c r="J37" s="1177">
        <v>168</v>
      </c>
      <c r="K37" s="1176">
        <v>-42</v>
      </c>
      <c r="L37" s="1175">
        <v>126</v>
      </c>
      <c r="M37" s="1177">
        <v>229</v>
      </c>
      <c r="N37" s="1176">
        <v>-61</v>
      </c>
      <c r="O37" s="1175">
        <v>168</v>
      </c>
      <c r="P37" s="1177">
        <v>126</v>
      </c>
      <c r="Q37" s="1176">
        <v>-109</v>
      </c>
      <c r="R37" s="1175">
        <v>17</v>
      </c>
      <c r="S37" s="1177">
        <v>110</v>
      </c>
      <c r="T37" s="1176">
        <v>-49</v>
      </c>
      <c r="U37" s="1175">
        <v>61</v>
      </c>
      <c r="V37" s="1177">
        <v>104</v>
      </c>
      <c r="W37" s="1176">
        <v>-73</v>
      </c>
      <c r="X37" s="1175">
        <v>31</v>
      </c>
      <c r="Y37" s="1177">
        <v>74</v>
      </c>
      <c r="Z37" s="1176">
        <v>-70</v>
      </c>
      <c r="AA37" s="1175">
        <v>4</v>
      </c>
      <c r="AB37" s="1177">
        <v>92</v>
      </c>
      <c r="AC37" s="1176">
        <v>-58</v>
      </c>
      <c r="AD37" s="1175">
        <v>34</v>
      </c>
      <c r="AE37" s="1177">
        <v>88</v>
      </c>
      <c r="AF37" s="1176">
        <v>-36</v>
      </c>
      <c r="AG37" s="1175">
        <v>52</v>
      </c>
    </row>
    <row r="38" spans="2:33" ht="26.25" customHeight="1">
      <c r="B38" s="1489" t="s">
        <v>48</v>
      </c>
      <c r="C38" s="1502"/>
      <c r="D38" s="1212">
        <v>171</v>
      </c>
      <c r="E38" s="1213">
        <v>-209</v>
      </c>
      <c r="F38" s="1214">
        <v>-38</v>
      </c>
      <c r="G38" s="1212">
        <v>234</v>
      </c>
      <c r="H38" s="1213">
        <v>-292</v>
      </c>
      <c r="I38" s="1214">
        <v>-58</v>
      </c>
      <c r="J38" s="1212">
        <v>403</v>
      </c>
      <c r="K38" s="1213">
        <v>-57</v>
      </c>
      <c r="L38" s="1214">
        <v>346</v>
      </c>
      <c r="M38" s="1212">
        <v>457</v>
      </c>
      <c r="N38" s="1213">
        <v>-45</v>
      </c>
      <c r="O38" s="1214">
        <v>412</v>
      </c>
      <c r="P38" s="1212">
        <v>474</v>
      </c>
      <c r="Q38" s="1213">
        <v>-69</v>
      </c>
      <c r="R38" s="1214">
        <v>405</v>
      </c>
      <c r="S38" s="1212">
        <v>433</v>
      </c>
      <c r="T38" s="1213">
        <v>-157</v>
      </c>
      <c r="U38" s="1214">
        <v>276</v>
      </c>
      <c r="V38" s="1212">
        <v>242</v>
      </c>
      <c r="W38" s="1213">
        <v>-117</v>
      </c>
      <c r="X38" s="1214">
        <v>125</v>
      </c>
      <c r="Y38" s="1212">
        <v>398</v>
      </c>
      <c r="Z38" s="1213">
        <v>-140</v>
      </c>
      <c r="AA38" s="1214">
        <v>258</v>
      </c>
      <c r="AB38" s="1212">
        <v>491</v>
      </c>
      <c r="AC38" s="1213">
        <v>-86</v>
      </c>
      <c r="AD38" s="1214">
        <v>405</v>
      </c>
      <c r="AE38" s="1212">
        <v>217</v>
      </c>
      <c r="AF38" s="1213">
        <v>-121</v>
      </c>
      <c r="AG38" s="1214">
        <v>96</v>
      </c>
    </row>
    <row r="39" spans="2:33" ht="26.25" customHeight="1">
      <c r="B39" s="1489" t="s">
        <v>46</v>
      </c>
      <c r="C39" s="1502"/>
      <c r="D39" s="1212">
        <v>68</v>
      </c>
      <c r="E39" s="1213">
        <v>-9</v>
      </c>
      <c r="F39" s="1214">
        <v>59</v>
      </c>
      <c r="G39" s="1212">
        <v>111</v>
      </c>
      <c r="H39" s="1213">
        <v>-76</v>
      </c>
      <c r="I39" s="1214">
        <v>35</v>
      </c>
      <c r="J39" s="1212">
        <v>166</v>
      </c>
      <c r="K39" s="1213">
        <v>-33</v>
      </c>
      <c r="L39" s="1214">
        <v>133</v>
      </c>
      <c r="M39" s="1212">
        <v>198</v>
      </c>
      <c r="N39" s="1213">
        <v>-26</v>
      </c>
      <c r="O39" s="1214">
        <v>172</v>
      </c>
      <c r="P39" s="1212">
        <v>217</v>
      </c>
      <c r="Q39" s="1213">
        <v>-10</v>
      </c>
      <c r="R39" s="1214">
        <v>207</v>
      </c>
      <c r="S39" s="1212">
        <v>130</v>
      </c>
      <c r="T39" s="1213">
        <v>-44</v>
      </c>
      <c r="U39" s="1214">
        <v>86</v>
      </c>
      <c r="V39" s="1212">
        <v>67</v>
      </c>
      <c r="W39" s="1213">
        <v>-10</v>
      </c>
      <c r="X39" s="1214">
        <v>57</v>
      </c>
      <c r="Y39" s="1212">
        <v>111</v>
      </c>
      <c r="Z39" s="1213">
        <v>-8</v>
      </c>
      <c r="AA39" s="1214">
        <v>103</v>
      </c>
      <c r="AB39" s="1212">
        <v>108</v>
      </c>
      <c r="AC39" s="1213">
        <v>-1.0000000000000001E-9</v>
      </c>
      <c r="AD39" s="1214">
        <v>108</v>
      </c>
      <c r="AE39" s="1212">
        <v>174</v>
      </c>
      <c r="AF39" s="1213">
        <v>-10</v>
      </c>
      <c r="AG39" s="1214">
        <v>164</v>
      </c>
    </row>
    <row r="40" spans="2:33" ht="26.25" customHeight="1" thickBot="1">
      <c r="B40" s="1457" t="s">
        <v>47</v>
      </c>
      <c r="C40" s="1458"/>
      <c r="D40" s="1174">
        <v>55</v>
      </c>
      <c r="E40" s="1173">
        <v>-22</v>
      </c>
      <c r="F40" s="1172">
        <v>33</v>
      </c>
      <c r="G40" s="1174">
        <v>71</v>
      </c>
      <c r="H40" s="1173">
        <v>-16</v>
      </c>
      <c r="I40" s="1172">
        <v>55</v>
      </c>
      <c r="J40" s="1174">
        <v>103</v>
      </c>
      <c r="K40" s="1173">
        <v>-48</v>
      </c>
      <c r="L40" s="1172">
        <v>55</v>
      </c>
      <c r="M40" s="1174">
        <v>83</v>
      </c>
      <c r="N40" s="1173">
        <v>-14</v>
      </c>
      <c r="O40" s="1172">
        <v>69</v>
      </c>
      <c r="P40" s="1174">
        <v>119</v>
      </c>
      <c r="Q40" s="1173">
        <v>-18</v>
      </c>
      <c r="R40" s="1172">
        <v>101</v>
      </c>
      <c r="S40" s="1174">
        <v>67</v>
      </c>
      <c r="T40" s="1173">
        <v>-106</v>
      </c>
      <c r="U40" s="1172">
        <v>-39</v>
      </c>
      <c r="V40" s="1174">
        <v>69</v>
      </c>
      <c r="W40" s="1173">
        <v>-22</v>
      </c>
      <c r="X40" s="1172">
        <v>47</v>
      </c>
      <c r="Y40" s="1174">
        <v>137</v>
      </c>
      <c r="Z40" s="1173">
        <v>-14</v>
      </c>
      <c r="AA40" s="1172">
        <v>123</v>
      </c>
      <c r="AB40" s="1174">
        <v>65</v>
      </c>
      <c r="AC40" s="1173">
        <v>-61</v>
      </c>
      <c r="AD40" s="1172">
        <v>4</v>
      </c>
      <c r="AE40" s="1174">
        <v>80</v>
      </c>
      <c r="AF40" s="1173">
        <v>-75</v>
      </c>
      <c r="AG40" s="1172">
        <v>5</v>
      </c>
    </row>
    <row r="41" spans="2:33" ht="26.25" customHeight="1" thickTop="1">
      <c r="B41" s="1459" t="s">
        <v>15</v>
      </c>
      <c r="C41" s="1460"/>
      <c r="D41" s="1171">
        <v>474</v>
      </c>
      <c r="E41" s="1170">
        <v>-403</v>
      </c>
      <c r="F41" s="1169">
        <v>71</v>
      </c>
      <c r="G41" s="1171">
        <v>576</v>
      </c>
      <c r="H41" s="1170">
        <v>-963</v>
      </c>
      <c r="I41" s="1169">
        <v>-387</v>
      </c>
      <c r="J41" s="1171">
        <v>840</v>
      </c>
      <c r="K41" s="1170">
        <v>-180</v>
      </c>
      <c r="L41" s="1169">
        <v>660</v>
      </c>
      <c r="M41" s="1171">
        <v>967</v>
      </c>
      <c r="N41" s="1170">
        <v>-146</v>
      </c>
      <c r="O41" s="1169">
        <v>821</v>
      </c>
      <c r="P41" s="1171">
        <v>936</v>
      </c>
      <c r="Q41" s="1170">
        <v>-206</v>
      </c>
      <c r="R41" s="1169">
        <v>730</v>
      </c>
      <c r="S41" s="1171">
        <v>740</v>
      </c>
      <c r="T41" s="1170">
        <v>-356</v>
      </c>
      <c r="U41" s="1169">
        <v>384</v>
      </c>
      <c r="V41" s="1171">
        <v>482</v>
      </c>
      <c r="W41" s="1170">
        <v>-222</v>
      </c>
      <c r="X41" s="1169">
        <v>260</v>
      </c>
      <c r="Y41" s="1171">
        <v>720</v>
      </c>
      <c r="Z41" s="1170">
        <v>-232</v>
      </c>
      <c r="AA41" s="1169">
        <v>488</v>
      </c>
      <c r="AB41" s="1171">
        <v>756</v>
      </c>
      <c r="AC41" s="1170">
        <v>-205</v>
      </c>
      <c r="AD41" s="1169">
        <v>551</v>
      </c>
      <c r="AE41" s="1171">
        <v>559</v>
      </c>
      <c r="AF41" s="1170">
        <v>-242</v>
      </c>
      <c r="AG41" s="1169">
        <v>317</v>
      </c>
    </row>
  </sheetData>
  <mergeCells count="60">
    <mergeCell ref="B41:C41"/>
    <mergeCell ref="AB34:AD35"/>
    <mergeCell ref="AE34:AG35"/>
    <mergeCell ref="B37:C37"/>
    <mergeCell ref="B38:C38"/>
    <mergeCell ref="B39:C39"/>
    <mergeCell ref="B40:C40"/>
    <mergeCell ref="B29:Z30"/>
    <mergeCell ref="B34:C36"/>
    <mergeCell ref="D34:F35"/>
    <mergeCell ref="G34:I35"/>
    <mergeCell ref="J34:L35"/>
    <mergeCell ref="M34:O35"/>
    <mergeCell ref="P34:R35"/>
    <mergeCell ref="S34:U35"/>
    <mergeCell ref="V34:X35"/>
    <mergeCell ref="Y34:AA35"/>
    <mergeCell ref="B18:D18"/>
    <mergeCell ref="R18:T18"/>
    <mergeCell ref="B19:D19"/>
    <mergeCell ref="R19:T19"/>
    <mergeCell ref="B26:D26"/>
    <mergeCell ref="B20:D20"/>
    <mergeCell ref="R20:T20"/>
    <mergeCell ref="B21:D21"/>
    <mergeCell ref="R21:T21"/>
    <mergeCell ref="B22:D22"/>
    <mergeCell ref="R22:T22"/>
    <mergeCell ref="B23:D23"/>
    <mergeCell ref="R23:T23"/>
    <mergeCell ref="B24:D24"/>
    <mergeCell ref="R24:T24"/>
    <mergeCell ref="B25:D25"/>
    <mergeCell ref="U13:W14"/>
    <mergeCell ref="X13:Z14"/>
    <mergeCell ref="AA13:AC14"/>
    <mergeCell ref="B17:D17"/>
    <mergeCell ref="R17:T17"/>
    <mergeCell ref="B16:D16"/>
    <mergeCell ref="R16:T16"/>
    <mergeCell ref="K13:M14"/>
    <mergeCell ref="N13:P14"/>
    <mergeCell ref="R13:T15"/>
    <mergeCell ref="B9:C9"/>
    <mergeCell ref="B10:C10"/>
    <mergeCell ref="B13:D15"/>
    <mergeCell ref="E13:G14"/>
    <mergeCell ref="H13:J14"/>
    <mergeCell ref="S3:U4"/>
    <mergeCell ref="V3:X4"/>
    <mergeCell ref="Y3:AA4"/>
    <mergeCell ref="B6:C6"/>
    <mergeCell ref="B7:C7"/>
    <mergeCell ref="M3:O4"/>
    <mergeCell ref="P3:R4"/>
    <mergeCell ref="B8:C8"/>
    <mergeCell ref="B3:C5"/>
    <mergeCell ref="D3:F4"/>
    <mergeCell ref="G3:I4"/>
    <mergeCell ref="J3:L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E73"/>
  <sheetViews>
    <sheetView showGridLines="0" tabSelected="1" view="pageBreakPreview" zoomScale="70" zoomScaleNormal="70" zoomScaleSheetLayoutView="70" workbookViewId="0">
      <pane xSplit="3100" topLeftCell="R1" activePane="topRight"/>
      <selection activeCell="B9" sqref="B9"/>
      <selection pane="topRight" activeCell="AA20" sqref="AA20"/>
    </sheetView>
  </sheetViews>
  <sheetFormatPr defaultColWidth="9" defaultRowHeight="14"/>
  <cols>
    <col min="1" max="1" width="3.54296875" style="3" customWidth="1"/>
    <col min="2" max="2" width="36.453125" style="15" customWidth="1"/>
    <col min="3" max="5" width="18.54296875" style="4" customWidth="1"/>
    <col min="6" max="6" width="1" style="4" customWidth="1"/>
    <col min="7" max="8" width="18.54296875" style="4" customWidth="1"/>
    <col min="9" max="9" width="18.54296875" style="3" customWidth="1"/>
    <col min="10" max="10" width="1" style="3" customWidth="1"/>
    <col min="11" max="13" width="18.54296875" style="3" customWidth="1"/>
    <col min="14" max="14" width="1" style="4" customWidth="1"/>
    <col min="15" max="17" width="21.81640625" style="3" customWidth="1"/>
    <col min="18" max="18" width="1" style="3" customWidth="1"/>
    <col min="19" max="19" width="21.54296875" style="3" customWidth="1"/>
    <col min="20" max="21" width="21.81640625" style="3" customWidth="1"/>
    <col min="22" max="22" width="1" style="3" customWidth="1"/>
    <col min="23" max="25" width="21.81640625" style="3" customWidth="1"/>
    <col min="26" max="26" width="1" style="3" customWidth="1"/>
    <col min="27" max="29" width="21.81640625" style="3" customWidth="1"/>
    <col min="30" max="30" width="17.1796875" style="3" bestFit="1" customWidth="1"/>
    <col min="31" max="31" width="29.453125" style="3" customWidth="1"/>
    <col min="32" max="16384" width="9" style="3"/>
  </cols>
  <sheetData>
    <row r="1" spans="1:31" ht="21.75" customHeight="1">
      <c r="A1" s="59" t="s">
        <v>454</v>
      </c>
      <c r="B1" s="59"/>
      <c r="G1" s="17"/>
      <c r="I1" s="18"/>
      <c r="K1" s="18"/>
      <c r="L1" s="18"/>
      <c r="M1" s="18"/>
      <c r="N1" s="242"/>
      <c r="O1" s="18"/>
      <c r="T1" s="18"/>
      <c r="W1" s="18"/>
      <c r="AA1" s="18"/>
      <c r="AB1" s="18"/>
      <c r="AC1" s="18"/>
    </row>
    <row r="2" spans="1:31" ht="18">
      <c r="B2" s="19"/>
      <c r="G2" s="20"/>
      <c r="H2" s="21"/>
      <c r="I2" s="103"/>
      <c r="K2" s="103"/>
      <c r="L2" s="103"/>
      <c r="M2" s="160"/>
      <c r="N2" s="243"/>
      <c r="P2" s="160"/>
      <c r="Q2" s="160"/>
      <c r="T2" s="160"/>
      <c r="U2" s="160"/>
      <c r="W2" s="160"/>
      <c r="Y2" s="97"/>
      <c r="AA2" s="97"/>
      <c r="AB2" s="97"/>
      <c r="AC2" s="160" t="s">
        <v>71</v>
      </c>
    </row>
    <row r="3" spans="1:31" s="22" customFormat="1" ht="24.75" customHeight="1">
      <c r="B3" s="66"/>
      <c r="C3" s="1523" t="s">
        <v>21</v>
      </c>
      <c r="D3" s="1524"/>
      <c r="E3" s="1525"/>
      <c r="F3" s="200"/>
      <c r="G3" s="1526" t="s">
        <v>54</v>
      </c>
      <c r="H3" s="1527"/>
      <c r="I3" s="1528"/>
      <c r="K3" s="1520" t="s">
        <v>55</v>
      </c>
      <c r="L3" s="1521"/>
      <c r="M3" s="1522"/>
      <c r="N3" s="244"/>
      <c r="O3" s="1520" t="s">
        <v>69</v>
      </c>
      <c r="P3" s="1521"/>
      <c r="Q3" s="1522"/>
      <c r="S3" s="1526" t="s">
        <v>505</v>
      </c>
      <c r="T3" s="1527"/>
      <c r="U3" s="1528"/>
      <c r="W3" s="1520" t="s">
        <v>554</v>
      </c>
      <c r="X3" s="1521"/>
      <c r="Y3" s="1522"/>
      <c r="AA3" s="1517" t="s">
        <v>629</v>
      </c>
      <c r="AB3" s="1518"/>
      <c r="AC3" s="1519"/>
    </row>
    <row r="4" spans="1:31" s="23" customFormat="1" ht="49.5" customHeight="1">
      <c r="B4" s="67"/>
      <c r="C4" s="267" t="s">
        <v>76</v>
      </c>
      <c r="D4" s="268" t="s">
        <v>77</v>
      </c>
      <c r="E4" s="269" t="s">
        <v>78</v>
      </c>
      <c r="F4" s="201"/>
      <c r="G4" s="270" t="s">
        <v>489</v>
      </c>
      <c r="H4" s="101" t="s">
        <v>490</v>
      </c>
      <c r="I4" s="102" t="s">
        <v>491</v>
      </c>
      <c r="K4" s="157" t="s">
        <v>492</v>
      </c>
      <c r="L4" s="101" t="s">
        <v>493</v>
      </c>
      <c r="M4" s="198" t="s">
        <v>494</v>
      </c>
      <c r="N4" s="245"/>
      <c r="O4" s="582" t="s">
        <v>495</v>
      </c>
      <c r="P4" s="595" t="s">
        <v>478</v>
      </c>
      <c r="Q4" s="198" t="s">
        <v>500</v>
      </c>
      <c r="S4" s="157" t="s">
        <v>509</v>
      </c>
      <c r="T4" s="595" t="s">
        <v>530</v>
      </c>
      <c r="U4" s="198" t="s">
        <v>555</v>
      </c>
      <c r="W4" s="582" t="s">
        <v>573</v>
      </c>
      <c r="X4" s="101" t="s">
        <v>593</v>
      </c>
      <c r="Y4" s="102" t="s">
        <v>627</v>
      </c>
      <c r="AA4" s="157" t="s">
        <v>654</v>
      </c>
      <c r="AB4" s="1206" t="s">
        <v>726</v>
      </c>
      <c r="AC4" s="198" t="s">
        <v>727</v>
      </c>
    </row>
    <row r="5" spans="1:31" s="60" customFormat="1" ht="30" customHeight="1">
      <c r="B5" s="68" t="s">
        <v>20</v>
      </c>
      <c r="C5" s="204">
        <v>485</v>
      </c>
      <c r="D5" s="208">
        <v>581</v>
      </c>
      <c r="E5" s="207">
        <v>788</v>
      </c>
      <c r="F5" s="199"/>
      <c r="G5" s="133">
        <v>895</v>
      </c>
      <c r="H5" s="108">
        <v>1015</v>
      </c>
      <c r="I5" s="109">
        <v>336</v>
      </c>
      <c r="K5" s="107">
        <v>137</v>
      </c>
      <c r="L5" s="108">
        <v>453</v>
      </c>
      <c r="M5" s="109" t="s">
        <v>1</v>
      </c>
      <c r="N5" s="227"/>
      <c r="O5" s="583" t="s">
        <v>1</v>
      </c>
      <c r="P5" s="192" t="s">
        <v>1</v>
      </c>
      <c r="Q5" s="134" t="s">
        <v>1</v>
      </c>
      <c r="S5" s="107" t="s">
        <v>1</v>
      </c>
      <c r="T5" s="613" t="s">
        <v>329</v>
      </c>
      <c r="U5" s="597" t="s">
        <v>329</v>
      </c>
      <c r="W5" s="583" t="s">
        <v>1</v>
      </c>
      <c r="X5" s="108" t="s">
        <v>1</v>
      </c>
      <c r="Y5" s="109" t="s">
        <v>1</v>
      </c>
      <c r="AA5" s="107" t="s">
        <v>643</v>
      </c>
      <c r="AB5" s="1207" t="s">
        <v>1</v>
      </c>
      <c r="AC5" s="134" t="s">
        <v>1</v>
      </c>
    </row>
    <row r="6" spans="1:31" s="61" customFormat="1" ht="25.5" customHeight="1">
      <c r="B6" s="69" t="s">
        <v>57</v>
      </c>
      <c r="C6" s="192">
        <v>-336</v>
      </c>
      <c r="D6" s="108">
        <v>-4125</v>
      </c>
      <c r="E6" s="109">
        <v>437</v>
      </c>
      <c r="F6" s="185"/>
      <c r="G6" s="107">
        <v>588</v>
      </c>
      <c r="H6" s="108">
        <v>627</v>
      </c>
      <c r="I6" s="109">
        <v>190</v>
      </c>
      <c r="K6" s="107">
        <v>88</v>
      </c>
      <c r="L6" s="108">
        <v>160</v>
      </c>
      <c r="M6" s="109">
        <v>-10</v>
      </c>
      <c r="N6" s="227"/>
      <c r="O6" s="583">
        <v>134</v>
      </c>
      <c r="P6" s="192">
        <v>273</v>
      </c>
      <c r="Q6" s="134">
        <v>331</v>
      </c>
      <c r="S6" s="107">
        <v>365</v>
      </c>
      <c r="T6" s="192">
        <v>408</v>
      </c>
      <c r="U6" s="134">
        <v>568</v>
      </c>
      <c r="W6" s="583">
        <v>704</v>
      </c>
      <c r="X6" s="108">
        <v>608</v>
      </c>
      <c r="Y6" s="109">
        <v>270</v>
      </c>
      <c r="AA6" s="107">
        <v>823</v>
      </c>
      <c r="AB6" s="134">
        <v>1112</v>
      </c>
      <c r="AC6" s="134">
        <v>479</v>
      </c>
    </row>
    <row r="7" spans="1:31" s="61" customFormat="1" ht="25.5" customHeight="1">
      <c r="B7" s="70" t="s">
        <v>2</v>
      </c>
      <c r="C7" s="192">
        <v>30770</v>
      </c>
      <c r="D7" s="108">
        <v>24485</v>
      </c>
      <c r="E7" s="109">
        <v>25217</v>
      </c>
      <c r="F7" s="185"/>
      <c r="G7" s="107">
        <v>26195</v>
      </c>
      <c r="H7" s="108">
        <v>26694</v>
      </c>
      <c r="I7" s="109">
        <v>23130</v>
      </c>
      <c r="K7" s="107">
        <v>21609</v>
      </c>
      <c r="L7" s="108">
        <v>21170</v>
      </c>
      <c r="M7" s="109">
        <v>21907</v>
      </c>
      <c r="N7" s="227"/>
      <c r="O7" s="583">
        <v>21501</v>
      </c>
      <c r="P7" s="192">
        <v>22202</v>
      </c>
      <c r="Q7" s="134">
        <v>22974</v>
      </c>
      <c r="S7" s="107">
        <v>20567</v>
      </c>
      <c r="T7" s="192">
        <v>21385</v>
      </c>
      <c r="U7" s="134">
        <v>23504</v>
      </c>
      <c r="W7" s="583">
        <v>22971</v>
      </c>
      <c r="X7" s="108">
        <v>22303</v>
      </c>
      <c r="Y7" s="109">
        <v>23001</v>
      </c>
      <c r="AA7" s="107">
        <v>26616.799999999999</v>
      </c>
      <c r="AB7" s="134">
        <v>26608</v>
      </c>
      <c r="AC7" s="1223">
        <v>27747</v>
      </c>
    </row>
    <row r="8" spans="1:31" s="61" customFormat="1" ht="25.5" customHeight="1">
      <c r="B8" s="70" t="s">
        <v>22</v>
      </c>
      <c r="C8" s="192">
        <v>3162</v>
      </c>
      <c r="D8" s="108">
        <v>2802</v>
      </c>
      <c r="E8" s="109">
        <v>4270</v>
      </c>
      <c r="F8" s="185"/>
      <c r="G8" s="107">
        <v>4886</v>
      </c>
      <c r="H8" s="108">
        <v>4760</v>
      </c>
      <c r="I8" s="109">
        <v>3190</v>
      </c>
      <c r="K8" s="107">
        <v>3524</v>
      </c>
      <c r="L8" s="108">
        <v>3300</v>
      </c>
      <c r="M8" s="109">
        <v>3300</v>
      </c>
      <c r="N8" s="227"/>
      <c r="O8" s="583">
        <v>3826</v>
      </c>
      <c r="P8" s="192">
        <v>4599</v>
      </c>
      <c r="Q8" s="134">
        <v>5509</v>
      </c>
      <c r="S8" s="107">
        <v>5203</v>
      </c>
      <c r="T8" s="192">
        <v>5505</v>
      </c>
      <c r="U8" s="134">
        <v>5865</v>
      </c>
      <c r="W8" s="583">
        <v>6182</v>
      </c>
      <c r="X8" s="108">
        <v>5791.23</v>
      </c>
      <c r="Y8" s="109">
        <v>6191</v>
      </c>
      <c r="AA8" s="107">
        <v>7280.12</v>
      </c>
      <c r="AB8" s="134">
        <v>8377</v>
      </c>
      <c r="AC8" s="134">
        <v>8885</v>
      </c>
    </row>
    <row r="9" spans="1:31" s="61" customFormat="1" ht="25.5" customHeight="1">
      <c r="B9" s="70" t="s">
        <v>39</v>
      </c>
      <c r="C9" s="205">
        <v>10.3</v>
      </c>
      <c r="D9" s="136">
        <v>11.4</v>
      </c>
      <c r="E9" s="137">
        <v>16.899999999999999</v>
      </c>
      <c r="F9" s="202"/>
      <c r="G9" s="135">
        <v>18.7</v>
      </c>
      <c r="H9" s="136">
        <v>17.8</v>
      </c>
      <c r="I9" s="137">
        <v>13.8</v>
      </c>
      <c r="K9" s="135">
        <v>16.3</v>
      </c>
      <c r="L9" s="136">
        <v>15.6</v>
      </c>
      <c r="M9" s="137">
        <v>15.1</v>
      </c>
      <c r="N9" s="246"/>
      <c r="O9" s="584">
        <v>17.8</v>
      </c>
      <c r="P9" s="205">
        <v>20.7</v>
      </c>
      <c r="Q9" s="585">
        <v>24</v>
      </c>
      <c r="S9" s="135">
        <v>25.3</v>
      </c>
      <c r="T9" s="205">
        <v>25.7</v>
      </c>
      <c r="U9" s="585">
        <v>25</v>
      </c>
      <c r="W9" s="584">
        <v>26.9</v>
      </c>
      <c r="X9" s="136">
        <v>26</v>
      </c>
      <c r="Y9" s="137">
        <v>26.9</v>
      </c>
      <c r="AA9" s="135">
        <v>27.4</v>
      </c>
      <c r="AB9" s="585">
        <v>31.5</v>
      </c>
      <c r="AC9" s="585">
        <v>32</v>
      </c>
    </row>
    <row r="10" spans="1:31" s="61" customFormat="1" ht="25.5" customHeight="1">
      <c r="B10" s="70" t="s">
        <v>605</v>
      </c>
      <c r="C10" s="192">
        <v>19928</v>
      </c>
      <c r="D10" s="108">
        <v>14284</v>
      </c>
      <c r="E10" s="109">
        <v>13863</v>
      </c>
      <c r="F10" s="185"/>
      <c r="G10" s="107">
        <v>13177</v>
      </c>
      <c r="H10" s="108">
        <v>12991</v>
      </c>
      <c r="I10" s="109">
        <v>12869</v>
      </c>
      <c r="K10" s="107">
        <v>11935</v>
      </c>
      <c r="L10" s="108">
        <v>11163</v>
      </c>
      <c r="M10" s="109">
        <v>11181</v>
      </c>
      <c r="N10" s="227"/>
      <c r="O10" s="583">
        <v>10770</v>
      </c>
      <c r="P10" s="192">
        <v>10653</v>
      </c>
      <c r="Q10" s="134">
        <v>10388</v>
      </c>
      <c r="S10" s="107">
        <v>9227</v>
      </c>
      <c r="T10" s="192">
        <v>9254</v>
      </c>
      <c r="U10" s="134">
        <v>9115</v>
      </c>
      <c r="W10" s="583">
        <v>8733</v>
      </c>
      <c r="X10" s="645">
        <v>8933</v>
      </c>
      <c r="Y10" s="109">
        <v>9083</v>
      </c>
      <c r="AA10" s="107">
        <v>10527</v>
      </c>
      <c r="AB10" s="134">
        <v>8837</v>
      </c>
      <c r="AC10" s="134">
        <v>8782</v>
      </c>
    </row>
    <row r="11" spans="1:31" s="61" customFormat="1" ht="25.5" customHeight="1">
      <c r="B11" s="70" t="s">
        <v>606</v>
      </c>
      <c r="C11" s="192">
        <v>15571</v>
      </c>
      <c r="D11" s="108">
        <v>10023</v>
      </c>
      <c r="E11" s="109">
        <v>8644</v>
      </c>
      <c r="F11" s="185"/>
      <c r="G11" s="107">
        <v>8461</v>
      </c>
      <c r="H11" s="108">
        <v>9189</v>
      </c>
      <c r="I11" s="109">
        <v>8653</v>
      </c>
      <c r="K11" s="107">
        <v>7378</v>
      </c>
      <c r="L11" s="108">
        <v>7006</v>
      </c>
      <c r="M11" s="109">
        <v>6764</v>
      </c>
      <c r="N11" s="227"/>
      <c r="O11" s="583">
        <v>6433</v>
      </c>
      <c r="P11" s="192">
        <v>6402</v>
      </c>
      <c r="Q11" s="134">
        <v>6296</v>
      </c>
      <c r="S11" s="107">
        <v>5716</v>
      </c>
      <c r="T11" s="192">
        <v>6111</v>
      </c>
      <c r="U11" s="134">
        <v>6035</v>
      </c>
      <c r="W11" s="583">
        <v>5847</v>
      </c>
      <c r="X11" s="645">
        <v>6132</v>
      </c>
      <c r="Y11" s="109">
        <v>6106</v>
      </c>
      <c r="AA11" s="107">
        <v>7702</v>
      </c>
      <c r="AB11" s="134">
        <v>6294</v>
      </c>
      <c r="AC11" s="134">
        <v>6421</v>
      </c>
    </row>
    <row r="12" spans="1:31" s="61" customFormat="1" ht="25.5" customHeight="1">
      <c r="B12" s="71" t="s">
        <v>40</v>
      </c>
      <c r="C12" s="205">
        <v>6.3</v>
      </c>
      <c r="D12" s="136">
        <v>5.0999999999999996</v>
      </c>
      <c r="E12" s="137">
        <v>3.2</v>
      </c>
      <c r="F12" s="202"/>
      <c r="G12" s="135">
        <v>2.7</v>
      </c>
      <c r="H12" s="136">
        <v>2.7</v>
      </c>
      <c r="I12" s="137">
        <v>4</v>
      </c>
      <c r="K12" s="135">
        <v>3.4</v>
      </c>
      <c r="L12" s="136">
        <v>3.4</v>
      </c>
      <c r="M12" s="137">
        <v>3.4</v>
      </c>
      <c r="N12" s="246"/>
      <c r="O12" s="584">
        <v>2.8</v>
      </c>
      <c r="P12" s="205">
        <v>2.2999999999999998</v>
      </c>
      <c r="Q12" s="585">
        <v>1.9</v>
      </c>
      <c r="S12" s="135">
        <v>1.8</v>
      </c>
      <c r="T12" s="205">
        <v>1.7</v>
      </c>
      <c r="U12" s="585">
        <v>1.6</v>
      </c>
      <c r="W12" s="584">
        <v>1.4</v>
      </c>
      <c r="X12" s="136">
        <v>1.5</v>
      </c>
      <c r="Y12" s="137">
        <v>1.47</v>
      </c>
      <c r="Z12" s="932"/>
      <c r="AA12" s="135">
        <v>1.4</v>
      </c>
      <c r="AB12" s="1208">
        <v>1.05</v>
      </c>
      <c r="AC12" s="592">
        <v>0.99</v>
      </c>
    </row>
    <row r="13" spans="1:31" s="61" customFormat="1" ht="25.5" customHeight="1">
      <c r="B13" s="72" t="s">
        <v>41</v>
      </c>
      <c r="C13" s="206">
        <v>4.9000000000000004</v>
      </c>
      <c r="D13" s="139">
        <v>3.6</v>
      </c>
      <c r="E13" s="140">
        <v>2</v>
      </c>
      <c r="F13" s="202"/>
      <c r="G13" s="138">
        <v>1.7</v>
      </c>
      <c r="H13" s="139">
        <v>1.9</v>
      </c>
      <c r="I13" s="140">
        <v>2.7</v>
      </c>
      <c r="K13" s="138">
        <v>2.1</v>
      </c>
      <c r="L13" s="139">
        <v>2.1</v>
      </c>
      <c r="M13" s="140">
        <v>2</v>
      </c>
      <c r="N13" s="246"/>
      <c r="O13" s="586">
        <v>1.7</v>
      </c>
      <c r="P13" s="206">
        <v>1.4</v>
      </c>
      <c r="Q13" s="587">
        <v>1.1000000000000001</v>
      </c>
      <c r="S13" s="138">
        <v>1.1000000000000001</v>
      </c>
      <c r="T13" s="206">
        <v>1.1000000000000001</v>
      </c>
      <c r="U13" s="587">
        <v>1</v>
      </c>
      <c r="W13" s="593">
        <v>0.95</v>
      </c>
      <c r="X13" s="147">
        <v>1.06</v>
      </c>
      <c r="Y13" s="148">
        <v>0.99</v>
      </c>
      <c r="AA13" s="145">
        <v>1.06</v>
      </c>
      <c r="AB13" s="146">
        <v>0.75</v>
      </c>
      <c r="AC13" s="146">
        <v>0.72</v>
      </c>
    </row>
    <row r="14" spans="1:31" ht="37.5" customHeight="1">
      <c r="B14" s="1510" t="s">
        <v>604</v>
      </c>
      <c r="C14" s="1511"/>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120"/>
      <c r="AC14" s="1034"/>
      <c r="AE14" s="631"/>
    </row>
    <row r="15" spans="1:31" ht="33" customHeight="1">
      <c r="A15" s="58" t="s">
        <v>455</v>
      </c>
      <c r="B15" s="58"/>
      <c r="C15" s="27"/>
      <c r="D15" s="27"/>
      <c r="E15" s="27"/>
      <c r="F15" s="27"/>
      <c r="G15" s="27"/>
      <c r="H15" s="1512"/>
      <c r="I15" s="1514"/>
      <c r="K15" s="1514"/>
      <c r="L15" s="918"/>
      <c r="M15" s="1516"/>
      <c r="N15" s="916"/>
      <c r="P15" s="1516"/>
      <c r="Q15" s="1516"/>
      <c r="S15" s="1516"/>
      <c r="T15" s="1516"/>
      <c r="U15" s="1516"/>
      <c r="W15" s="1516"/>
      <c r="Y15" s="1516"/>
      <c r="AA15" s="1516"/>
      <c r="AB15" s="1118"/>
      <c r="AC15" s="1516" t="s">
        <v>553</v>
      </c>
      <c r="AE15" s="631"/>
    </row>
    <row r="16" spans="1:31" ht="11.25" customHeight="1">
      <c r="B16" s="28"/>
      <c r="C16" s="27"/>
      <c r="D16" s="27"/>
      <c r="E16" s="27"/>
      <c r="F16" s="27"/>
      <c r="G16" s="27"/>
      <c r="H16" s="1513"/>
      <c r="I16" s="1515"/>
      <c r="K16" s="1515"/>
      <c r="L16" s="917"/>
      <c r="M16" s="1515"/>
      <c r="N16" s="241"/>
      <c r="P16" s="1515"/>
      <c r="Q16" s="1515"/>
      <c r="S16" s="1515"/>
      <c r="T16" s="1515"/>
      <c r="U16" s="1515"/>
      <c r="W16" s="1515"/>
      <c r="Y16" s="1515"/>
      <c r="AA16" s="1515"/>
      <c r="AB16" s="1119"/>
      <c r="AC16" s="1515"/>
    </row>
    <row r="17" spans="2:31" s="23" customFormat="1" ht="49.5" customHeight="1">
      <c r="B17" s="73"/>
      <c r="C17" s="267" t="s">
        <v>76</v>
      </c>
      <c r="D17" s="268" t="s">
        <v>77</v>
      </c>
      <c r="E17" s="269" t="s">
        <v>78</v>
      </c>
      <c r="F17" s="201"/>
      <c r="G17" s="270" t="s">
        <v>489</v>
      </c>
      <c r="H17" s="101" t="s">
        <v>490</v>
      </c>
      <c r="I17" s="102" t="s">
        <v>491</v>
      </c>
      <c r="K17" s="157" t="s">
        <v>492</v>
      </c>
      <c r="L17" s="101" t="s">
        <v>493</v>
      </c>
      <c r="M17" s="198" t="s">
        <v>494</v>
      </c>
      <c r="N17" s="245"/>
      <c r="O17" s="582" t="s">
        <v>495</v>
      </c>
      <c r="P17" s="595" t="s">
        <v>478</v>
      </c>
      <c r="Q17" s="198" t="s">
        <v>500</v>
      </c>
      <c r="S17" s="157" t="s">
        <v>509</v>
      </c>
      <c r="T17" s="595" t="s">
        <v>530</v>
      </c>
      <c r="U17" s="198" t="s">
        <v>555</v>
      </c>
      <c r="W17" s="582" t="s">
        <v>573</v>
      </c>
      <c r="X17" s="595" t="s">
        <v>592</v>
      </c>
      <c r="Y17" s="198" t="s">
        <v>628</v>
      </c>
      <c r="AA17" s="892" t="s">
        <v>655</v>
      </c>
      <c r="AB17" s="1206" t="s">
        <v>726</v>
      </c>
      <c r="AC17" s="892" t="s">
        <v>727</v>
      </c>
    </row>
    <row r="18" spans="2:31" s="65" customFormat="1" ht="18" customHeight="1">
      <c r="B18" s="74" t="s">
        <v>3</v>
      </c>
      <c r="C18" s="209"/>
      <c r="D18" s="214"/>
      <c r="E18" s="213"/>
      <c r="F18" s="201"/>
      <c r="G18" s="62"/>
      <c r="H18" s="63"/>
      <c r="I18" s="64"/>
      <c r="K18" s="62"/>
      <c r="L18" s="63"/>
      <c r="M18" s="64"/>
      <c r="N18" s="247"/>
      <c r="O18" s="588"/>
      <c r="P18" s="596"/>
      <c r="Q18" s="589"/>
      <c r="S18" s="62"/>
      <c r="T18" s="596"/>
      <c r="U18" s="589"/>
      <c r="W18" s="588"/>
      <c r="X18" s="596"/>
      <c r="Y18" s="589"/>
      <c r="AA18" s="895"/>
      <c r="AB18" s="1209"/>
      <c r="AC18" s="895"/>
    </row>
    <row r="19" spans="2:31" s="61" customFormat="1" ht="18" customHeight="1">
      <c r="B19" s="75" t="s">
        <v>4</v>
      </c>
      <c r="C19" s="210">
        <v>718</v>
      </c>
      <c r="D19" s="105">
        <v>528</v>
      </c>
      <c r="E19" s="110">
        <v>696</v>
      </c>
      <c r="F19" s="185"/>
      <c r="G19" s="104">
        <v>491</v>
      </c>
      <c r="H19" s="105">
        <v>330</v>
      </c>
      <c r="I19" s="110">
        <v>117</v>
      </c>
      <c r="K19" s="104">
        <v>181</v>
      </c>
      <c r="L19" s="105">
        <v>166</v>
      </c>
      <c r="M19" s="110">
        <v>148</v>
      </c>
      <c r="N19" s="227"/>
      <c r="O19" s="590">
        <v>145</v>
      </c>
      <c r="P19" s="210">
        <v>176</v>
      </c>
      <c r="Q19" s="141">
        <v>201</v>
      </c>
      <c r="S19" s="104">
        <v>231</v>
      </c>
      <c r="T19" s="210">
        <v>279</v>
      </c>
      <c r="U19" s="141">
        <v>341</v>
      </c>
      <c r="W19" s="590">
        <v>390</v>
      </c>
      <c r="X19" s="210">
        <v>254</v>
      </c>
      <c r="Y19" s="141">
        <v>312</v>
      </c>
      <c r="AA19" s="896">
        <v>2017</v>
      </c>
      <c r="AB19" s="141">
        <v>2763</v>
      </c>
      <c r="AC19" s="896">
        <v>3278</v>
      </c>
    </row>
    <row r="20" spans="2:31" s="61" customFormat="1" ht="25.5" customHeight="1">
      <c r="B20" s="76" t="s">
        <v>5</v>
      </c>
      <c r="C20" s="192">
        <v>794</v>
      </c>
      <c r="D20" s="108">
        <v>777</v>
      </c>
      <c r="E20" s="109">
        <v>766</v>
      </c>
      <c r="F20" s="185"/>
      <c r="G20" s="107">
        <v>730</v>
      </c>
      <c r="H20" s="108">
        <v>627</v>
      </c>
      <c r="I20" s="109">
        <v>428</v>
      </c>
      <c r="K20" s="107">
        <v>239</v>
      </c>
      <c r="L20" s="108">
        <v>198</v>
      </c>
      <c r="M20" s="109">
        <v>168</v>
      </c>
      <c r="N20" s="227"/>
      <c r="O20" s="583">
        <v>154</v>
      </c>
      <c r="P20" s="192">
        <v>248</v>
      </c>
      <c r="Q20" s="134">
        <v>213</v>
      </c>
      <c r="S20" s="107">
        <v>329</v>
      </c>
      <c r="T20" s="192">
        <v>304</v>
      </c>
      <c r="U20" s="134">
        <v>377</v>
      </c>
      <c r="W20" s="583">
        <v>434</v>
      </c>
      <c r="X20" s="108">
        <v>403</v>
      </c>
      <c r="Y20" s="134">
        <v>330</v>
      </c>
      <c r="AA20" s="893">
        <v>2129</v>
      </c>
      <c r="AB20" s="134">
        <v>2863</v>
      </c>
      <c r="AC20" s="893">
        <v>3522</v>
      </c>
    </row>
    <row r="21" spans="2:31" s="61" customFormat="1" ht="25.5" customHeight="1">
      <c r="B21" s="76" t="s">
        <v>6</v>
      </c>
      <c r="C21" s="192">
        <v>205</v>
      </c>
      <c r="D21" s="108">
        <v>325</v>
      </c>
      <c r="E21" s="109">
        <v>388</v>
      </c>
      <c r="F21" s="185"/>
      <c r="G21" s="107">
        <v>318</v>
      </c>
      <c r="H21" s="108">
        <v>304</v>
      </c>
      <c r="I21" s="109">
        <v>103</v>
      </c>
      <c r="K21" s="107">
        <v>120</v>
      </c>
      <c r="L21" s="108">
        <v>116</v>
      </c>
      <c r="M21" s="109">
        <v>114</v>
      </c>
      <c r="N21" s="227"/>
      <c r="O21" s="583">
        <v>95</v>
      </c>
      <c r="P21" s="192">
        <v>134</v>
      </c>
      <c r="Q21" s="134">
        <v>150</v>
      </c>
      <c r="S21" s="107">
        <v>192</v>
      </c>
      <c r="T21" s="192">
        <v>204</v>
      </c>
      <c r="U21" s="134">
        <v>260</v>
      </c>
      <c r="W21" s="583">
        <v>331</v>
      </c>
      <c r="X21" s="108">
        <v>228</v>
      </c>
      <c r="Y21" s="134">
        <v>221</v>
      </c>
      <c r="AA21" s="893">
        <v>1495</v>
      </c>
      <c r="AB21" s="134">
        <v>1835</v>
      </c>
      <c r="AC21" s="893">
        <v>2735</v>
      </c>
    </row>
    <row r="22" spans="2:31" s="61" customFormat="1" ht="25.5" customHeight="1">
      <c r="B22" s="77" t="s">
        <v>7</v>
      </c>
      <c r="C22" s="192">
        <v>11715.39</v>
      </c>
      <c r="D22" s="108">
        <v>11668.95</v>
      </c>
      <c r="E22" s="109">
        <v>17059.66</v>
      </c>
      <c r="F22" s="185"/>
      <c r="G22" s="107">
        <v>17287.650000000001</v>
      </c>
      <c r="H22" s="108">
        <v>12525.54</v>
      </c>
      <c r="I22" s="109">
        <v>8109.53</v>
      </c>
      <c r="K22" s="107">
        <v>11090</v>
      </c>
      <c r="L22" s="108">
        <v>9755</v>
      </c>
      <c r="M22" s="109">
        <v>10084</v>
      </c>
      <c r="N22" s="227"/>
      <c r="O22" s="583">
        <v>12397.91</v>
      </c>
      <c r="P22" s="192">
        <v>14827.83</v>
      </c>
      <c r="Q22" s="134">
        <v>19206.990000000002</v>
      </c>
      <c r="S22" s="107">
        <v>16758.669999999998</v>
      </c>
      <c r="T22" s="192">
        <v>18909</v>
      </c>
      <c r="U22" s="134">
        <v>21454</v>
      </c>
      <c r="W22" s="583">
        <v>21205.81</v>
      </c>
      <c r="X22" s="108">
        <v>18917.009999999998</v>
      </c>
      <c r="Y22" s="134">
        <v>29178.799999999999</v>
      </c>
      <c r="AA22" s="893">
        <v>27821.43</v>
      </c>
      <c r="AB22" s="134">
        <v>28041.48</v>
      </c>
      <c r="AC22" s="893">
        <v>31857.62</v>
      </c>
    </row>
    <row r="23" spans="2:31" s="61" customFormat="1" ht="25.5" customHeight="1">
      <c r="B23" s="77" t="s">
        <v>23</v>
      </c>
      <c r="C23" s="210">
        <v>194817297</v>
      </c>
      <c r="D23" s="105">
        <v>219825798</v>
      </c>
      <c r="E23" s="110">
        <v>346172113</v>
      </c>
      <c r="F23" s="185"/>
      <c r="G23" s="104">
        <v>687273129</v>
      </c>
      <c r="H23" s="108">
        <v>1205695844</v>
      </c>
      <c r="I23" s="109">
        <v>1233515228</v>
      </c>
      <c r="K23" s="107">
        <v>1241281744</v>
      </c>
      <c r="L23" s="108">
        <v>1251087488</v>
      </c>
      <c r="M23" s="109">
        <v>1251095242</v>
      </c>
      <c r="N23" s="227"/>
      <c r="O23" s="583">
        <v>1251085083</v>
      </c>
      <c r="P23" s="192">
        <v>1251066949</v>
      </c>
      <c r="Q23" s="134">
        <v>1251027247</v>
      </c>
      <c r="S23" s="107">
        <v>1251018245</v>
      </c>
      <c r="T23" s="192">
        <v>1251010292</v>
      </c>
      <c r="U23" s="134">
        <v>1250975218</v>
      </c>
      <c r="W23" s="583">
        <v>1249847151</v>
      </c>
      <c r="X23" s="108">
        <v>1243634792</v>
      </c>
      <c r="Y23" s="134">
        <v>1199760352</v>
      </c>
      <c r="AA23" s="893">
        <v>233464995</v>
      </c>
      <c r="AB23" s="134">
        <v>230830451</v>
      </c>
      <c r="AC23" s="893">
        <v>226041152</v>
      </c>
    </row>
    <row r="24" spans="2:31" s="61" customFormat="1" ht="25.5" customHeight="1">
      <c r="B24" s="77" t="s">
        <v>24</v>
      </c>
      <c r="C24" s="210">
        <v>117695891</v>
      </c>
      <c r="D24" s="105">
        <v>147271370</v>
      </c>
      <c r="E24" s="110">
        <v>161838561</v>
      </c>
      <c r="F24" s="185"/>
      <c r="G24" s="104">
        <v>139697053</v>
      </c>
      <c r="H24" s="108">
        <v>10836065</v>
      </c>
      <c r="I24" s="109">
        <v>1500000</v>
      </c>
      <c r="K24" s="107">
        <v>834247</v>
      </c>
      <c r="L24" s="108" t="s">
        <v>1</v>
      </c>
      <c r="M24" s="134" t="s">
        <v>1</v>
      </c>
      <c r="N24" s="190"/>
      <c r="O24" s="583" t="s">
        <v>1</v>
      </c>
      <c r="P24" s="192" t="s">
        <v>1</v>
      </c>
      <c r="Q24" s="134" t="s">
        <v>1</v>
      </c>
      <c r="S24" s="107" t="s">
        <v>1</v>
      </c>
      <c r="T24" s="192" t="s">
        <v>329</v>
      </c>
      <c r="U24" s="592" t="s">
        <v>329</v>
      </c>
      <c r="W24" s="583" t="s">
        <v>1</v>
      </c>
      <c r="X24" s="108" t="s">
        <v>1</v>
      </c>
      <c r="Y24" s="134" t="s">
        <v>329</v>
      </c>
      <c r="AA24" s="897" t="s">
        <v>329</v>
      </c>
      <c r="AB24" s="1207" t="s">
        <v>1</v>
      </c>
      <c r="AC24" s="897" t="s">
        <v>329</v>
      </c>
    </row>
    <row r="25" spans="2:31" s="61" customFormat="1" ht="25.5" customHeight="1">
      <c r="B25" s="77" t="s">
        <v>25</v>
      </c>
      <c r="C25" s="210">
        <v>213374473</v>
      </c>
      <c r="D25" s="105">
        <v>240066694</v>
      </c>
      <c r="E25" s="110">
        <v>403985111</v>
      </c>
      <c r="F25" s="185"/>
      <c r="G25" s="104">
        <v>1067852177</v>
      </c>
      <c r="H25" s="108">
        <v>1233562344</v>
      </c>
      <c r="I25" s="109">
        <v>1233457137</v>
      </c>
      <c r="K25" s="107">
        <v>1251091013</v>
      </c>
      <c r="L25" s="108">
        <v>1251082539</v>
      </c>
      <c r="M25" s="134">
        <v>1251088074</v>
      </c>
      <c r="N25" s="190"/>
      <c r="O25" s="583">
        <v>1251081849</v>
      </c>
      <c r="P25" s="192">
        <v>1251032203</v>
      </c>
      <c r="Q25" s="134">
        <v>1251022412</v>
      </c>
      <c r="S25" s="107">
        <v>1251014642</v>
      </c>
      <c r="T25" s="192">
        <v>1250982748</v>
      </c>
      <c r="U25" s="592">
        <v>1250970754</v>
      </c>
      <c r="W25" s="583">
        <v>1249239057</v>
      </c>
      <c r="X25" s="108">
        <v>1219295244</v>
      </c>
      <c r="Y25" s="134">
        <v>1199095031</v>
      </c>
      <c r="AA25" s="893">
        <v>230829344</v>
      </c>
      <c r="AB25" s="134">
        <v>230816920</v>
      </c>
      <c r="AC25" s="893">
        <f>225000000-3738892</f>
        <v>221261108</v>
      </c>
      <c r="AD25" s="1073"/>
      <c r="AE25" s="927"/>
    </row>
    <row r="26" spans="2:31" s="61" customFormat="1" ht="25.5" customHeight="1">
      <c r="B26" s="77" t="s">
        <v>26</v>
      </c>
      <c r="C26" s="210">
        <v>133000000</v>
      </c>
      <c r="D26" s="105">
        <v>166825000</v>
      </c>
      <c r="E26" s="110">
        <v>145825000</v>
      </c>
      <c r="F26" s="185"/>
      <c r="G26" s="104">
        <v>32325000</v>
      </c>
      <c r="H26" s="108">
        <v>1500000</v>
      </c>
      <c r="I26" s="109">
        <v>1500000</v>
      </c>
      <c r="K26" s="107" t="s">
        <v>1</v>
      </c>
      <c r="L26" s="108" t="s">
        <v>1</v>
      </c>
      <c r="M26" s="134" t="s">
        <v>1</v>
      </c>
      <c r="N26" s="190"/>
      <c r="O26" s="583" t="s">
        <v>1</v>
      </c>
      <c r="P26" s="192" t="s">
        <v>1</v>
      </c>
      <c r="Q26" s="134" t="s">
        <v>1</v>
      </c>
      <c r="S26" s="107" t="s">
        <v>1</v>
      </c>
      <c r="T26" s="192" t="s">
        <v>329</v>
      </c>
      <c r="U26" s="134" t="s">
        <v>329</v>
      </c>
      <c r="W26" s="583" t="s">
        <v>1</v>
      </c>
      <c r="X26" s="108" t="s">
        <v>1</v>
      </c>
      <c r="Y26" s="134" t="s">
        <v>329</v>
      </c>
      <c r="AA26" s="897" t="s">
        <v>329</v>
      </c>
      <c r="AB26" s="1207" t="s">
        <v>1</v>
      </c>
      <c r="AC26" s="897" t="s">
        <v>329</v>
      </c>
    </row>
    <row r="27" spans="2:31" s="61" customFormat="1" ht="25.5" customHeight="1">
      <c r="B27" s="78" t="s">
        <v>56</v>
      </c>
      <c r="C27" s="211">
        <v>-172.52</v>
      </c>
      <c r="D27" s="143">
        <v>-1876.48</v>
      </c>
      <c r="E27" s="144">
        <v>126.21178416038055</v>
      </c>
      <c r="F27" s="203"/>
      <c r="G27" s="142">
        <v>85.506034648502833</v>
      </c>
      <c r="H27" s="143">
        <v>51.979112562553404</v>
      </c>
      <c r="I27" s="144">
        <v>15.385298521925304</v>
      </c>
      <c r="K27" s="142">
        <v>7.08</v>
      </c>
      <c r="L27" s="143">
        <v>12.773687013861446</v>
      </c>
      <c r="M27" s="144">
        <v>-0.83127164507020535</v>
      </c>
      <c r="N27" s="248"/>
      <c r="O27" s="591">
        <v>10.75</v>
      </c>
      <c r="P27" s="211">
        <v>21.78</v>
      </c>
      <c r="Q27" s="592">
        <v>26.44</v>
      </c>
      <c r="S27" s="142">
        <v>29.2</v>
      </c>
      <c r="T27" s="211">
        <v>32.58</v>
      </c>
      <c r="U27" s="592">
        <v>45.44</v>
      </c>
      <c r="W27" s="591">
        <v>56.34</v>
      </c>
      <c r="X27" s="143">
        <v>48.91</v>
      </c>
      <c r="Y27" s="592">
        <v>22.51</v>
      </c>
      <c r="AA27" s="894">
        <v>352.65</v>
      </c>
      <c r="AB27" s="592">
        <v>481.94</v>
      </c>
      <c r="AC27" s="894">
        <v>212.06</v>
      </c>
      <c r="AE27" s="928"/>
    </row>
    <row r="28" spans="2:31" s="61" customFormat="1" ht="25.5" customHeight="1">
      <c r="B28" s="78" t="s">
        <v>42</v>
      </c>
      <c r="C28" s="211">
        <v>235.43</v>
      </c>
      <c r="D28" s="143">
        <v>-1440.26</v>
      </c>
      <c r="E28" s="144">
        <v>-368.95</v>
      </c>
      <c r="F28" s="203"/>
      <c r="G28" s="142">
        <v>144.22</v>
      </c>
      <c r="H28" s="143">
        <v>383.46</v>
      </c>
      <c r="I28" s="144">
        <v>256.17</v>
      </c>
      <c r="K28" s="142">
        <v>281.69</v>
      </c>
      <c r="L28" s="143">
        <v>263.79000000000002</v>
      </c>
      <c r="M28" s="592">
        <v>263.74</v>
      </c>
      <c r="N28" s="249"/>
      <c r="O28" s="591">
        <v>305.81</v>
      </c>
      <c r="P28" s="211">
        <v>367.58</v>
      </c>
      <c r="Q28" s="592">
        <v>440.43</v>
      </c>
      <c r="S28" s="142">
        <v>415.95</v>
      </c>
      <c r="T28" s="211">
        <v>440.06</v>
      </c>
      <c r="U28" s="592">
        <v>468.81</v>
      </c>
      <c r="W28" s="591">
        <v>494.94</v>
      </c>
      <c r="X28" s="143">
        <v>474.97</v>
      </c>
      <c r="Y28" s="592">
        <v>516.32000000000005</v>
      </c>
      <c r="AA28" s="929">
        <v>3153.9</v>
      </c>
      <c r="AB28" s="146">
        <v>3629.34</v>
      </c>
      <c r="AC28" s="929">
        <v>4015.64</v>
      </c>
      <c r="AD28" s="644"/>
    </row>
    <row r="29" spans="2:31" s="61" customFormat="1" ht="64.5" customHeight="1">
      <c r="B29" s="925" t="s">
        <v>638</v>
      </c>
      <c r="C29" s="919" t="s">
        <v>640</v>
      </c>
      <c r="D29" s="920" t="s">
        <v>640</v>
      </c>
      <c r="E29" s="921">
        <v>631.05999999999995</v>
      </c>
      <c r="F29" s="203"/>
      <c r="G29" s="922">
        <v>427.53</v>
      </c>
      <c r="H29" s="920">
        <v>259.89999999999998</v>
      </c>
      <c r="I29" s="921">
        <v>76.930000000000007</v>
      </c>
      <c r="K29" s="922">
        <v>35.369999999999997</v>
      </c>
      <c r="L29" s="920">
        <v>63.87</v>
      </c>
      <c r="M29" s="921">
        <v>-4.16</v>
      </c>
      <c r="N29" s="248"/>
      <c r="O29" s="923">
        <v>53.75</v>
      </c>
      <c r="P29" s="919">
        <v>108.91</v>
      </c>
      <c r="Q29" s="924">
        <v>132.19</v>
      </c>
      <c r="S29" s="922">
        <v>145.99</v>
      </c>
      <c r="T29" s="919">
        <v>162.91</v>
      </c>
      <c r="U29" s="924">
        <v>227.19</v>
      </c>
      <c r="W29" s="923">
        <v>281.70999999999998</v>
      </c>
      <c r="X29" s="920">
        <v>244.53</v>
      </c>
      <c r="Y29" s="924">
        <v>112.53</v>
      </c>
      <c r="AA29" s="930"/>
      <c r="AB29" s="930"/>
      <c r="AC29" s="930"/>
    </row>
    <row r="30" spans="2:31" s="61" customFormat="1" ht="64.5" customHeight="1">
      <c r="B30" s="926" t="s">
        <v>639</v>
      </c>
      <c r="C30" s="212" t="s">
        <v>640</v>
      </c>
      <c r="D30" s="147" t="s">
        <v>640</v>
      </c>
      <c r="E30" s="148">
        <v>-1844.75</v>
      </c>
      <c r="F30" s="203"/>
      <c r="G30" s="145">
        <v>728.5</v>
      </c>
      <c r="H30" s="147">
        <v>1917.29</v>
      </c>
      <c r="I30" s="148">
        <v>1280.8699999999999</v>
      </c>
      <c r="K30" s="145">
        <v>1408.44</v>
      </c>
      <c r="L30" s="147">
        <v>1318.97</v>
      </c>
      <c r="M30" s="146">
        <v>1318.7</v>
      </c>
      <c r="N30" s="249"/>
      <c r="O30" s="593">
        <v>1529.03</v>
      </c>
      <c r="P30" s="212">
        <v>1837.89</v>
      </c>
      <c r="Q30" s="146">
        <v>2202.13</v>
      </c>
      <c r="S30" s="145">
        <v>2079.73</v>
      </c>
      <c r="T30" s="212">
        <v>2200.3200000000002</v>
      </c>
      <c r="U30" s="146">
        <v>2344.04</v>
      </c>
      <c r="W30" s="593">
        <v>2474.69</v>
      </c>
      <c r="X30" s="147">
        <v>2374.83</v>
      </c>
      <c r="Y30" s="146">
        <v>2581.58</v>
      </c>
      <c r="AA30" s="203"/>
      <c r="AB30" s="203"/>
      <c r="AC30" s="203"/>
      <c r="AD30" s="644"/>
    </row>
    <row r="31" spans="2:31" ht="21" customHeight="1">
      <c r="B31" s="1508" t="s">
        <v>636</v>
      </c>
      <c r="C31" s="1509"/>
      <c r="D31" s="1509"/>
      <c r="E31" s="1509"/>
      <c r="F31" s="1509"/>
      <c r="G31" s="1509"/>
      <c r="H31" s="1509"/>
      <c r="I31" s="1509"/>
      <c r="J31" s="1509"/>
      <c r="K31" s="1509"/>
      <c r="L31" s="1509"/>
      <c r="M31" s="1509"/>
      <c r="N31" s="1509"/>
      <c r="O31" s="1509"/>
      <c r="P31" s="1509"/>
      <c r="Q31" s="1509"/>
      <c r="R31" s="1509"/>
      <c r="S31" s="1509"/>
      <c r="T31" s="1509"/>
      <c r="AD31" s="4"/>
    </row>
    <row r="32" spans="2:31" ht="21" customHeight="1"/>
    <row r="33" spans="21:21" ht="21" customHeight="1">
      <c r="U33" s="630"/>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2">
    <mergeCell ref="AC15:AC16"/>
    <mergeCell ref="AA3:AC3"/>
    <mergeCell ref="W3:Y3"/>
    <mergeCell ref="C3:E3"/>
    <mergeCell ref="G3:I3"/>
    <mergeCell ref="K3:M3"/>
    <mergeCell ref="O3:Q3"/>
    <mergeCell ref="S3:U3"/>
    <mergeCell ref="W15:W16"/>
    <mergeCell ref="Y15:Y16"/>
    <mergeCell ref="AA15:AA16"/>
    <mergeCell ref="B31:T31"/>
    <mergeCell ref="B14:AA14"/>
    <mergeCell ref="H15:H16"/>
    <mergeCell ref="I15:I16"/>
    <mergeCell ref="K15:K16"/>
    <mergeCell ref="M15:M16"/>
    <mergeCell ref="P15:P16"/>
    <mergeCell ref="Q15:Q16"/>
    <mergeCell ref="S15:S16"/>
    <mergeCell ref="T15:T16"/>
    <mergeCell ref="U15:U16"/>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03F5-58B1-48EC-921B-573A4961EB13}">
  <dimension ref="A1:M51"/>
  <sheetViews>
    <sheetView view="pageBreakPreview" zoomScale="80" zoomScaleNormal="100" zoomScaleSheetLayoutView="48" workbookViewId="0">
      <selection activeCell="G13" sqref="G13"/>
    </sheetView>
  </sheetViews>
  <sheetFormatPr defaultColWidth="8.81640625" defaultRowHeight="14"/>
  <cols>
    <col min="1" max="2" width="8.81640625" style="657"/>
    <col min="3" max="3" width="24.54296875" style="657" customWidth="1"/>
    <col min="4" max="11" width="14.54296875" style="657" customWidth="1"/>
    <col min="12" max="16384" width="8.81640625" style="657"/>
  </cols>
  <sheetData>
    <row r="1" spans="1:13" ht="18">
      <c r="A1" s="1077" t="s">
        <v>680</v>
      </c>
    </row>
    <row r="3" spans="1:13" ht="15.5">
      <c r="B3" s="1078" t="s">
        <v>728</v>
      </c>
      <c r="C3" s="1078"/>
      <c r="D3" s="1078"/>
      <c r="E3" s="1078"/>
      <c r="F3" s="1078"/>
      <c r="G3" s="1078"/>
      <c r="H3" s="1078"/>
      <c r="I3" s="1078"/>
      <c r="J3" s="1078"/>
      <c r="K3" s="1078"/>
      <c r="L3"/>
    </row>
    <row r="4" spans="1:13">
      <c r="B4" s="1079"/>
      <c r="C4" s="1080"/>
      <c r="D4" s="1080"/>
      <c r="E4" s="1080"/>
      <c r="F4" s="1080"/>
      <c r="G4" s="1080"/>
      <c r="H4" s="1080"/>
      <c r="I4" s="1080"/>
      <c r="J4" s="1080"/>
      <c r="K4" s="1080"/>
      <c r="L4"/>
    </row>
    <row r="5" spans="1:13" ht="15.5">
      <c r="B5" s="1009" t="s">
        <v>681</v>
      </c>
      <c r="C5" s="1081"/>
      <c r="D5" s="1082"/>
      <c r="E5" s="1082"/>
      <c r="F5" s="1082"/>
      <c r="G5" s="1082"/>
      <c r="H5" s="1082"/>
      <c r="I5" s="1082"/>
      <c r="J5" s="1082"/>
      <c r="K5" s="1082"/>
      <c r="L5" s="1083"/>
      <c r="M5" s="694"/>
    </row>
    <row r="6" spans="1:13" ht="15.5">
      <c r="B6" s="1083" t="s">
        <v>682</v>
      </c>
      <c r="C6" s="1081"/>
      <c r="D6" s="1084"/>
      <c r="E6" s="1084"/>
      <c r="F6" s="1084"/>
      <c r="G6" s="1084"/>
      <c r="H6" s="1084"/>
      <c r="I6" s="1084"/>
      <c r="J6" s="1084"/>
      <c r="K6" s="1084"/>
      <c r="L6" s="1083"/>
      <c r="M6" s="694"/>
    </row>
    <row r="7" spans="1:13" ht="15.5">
      <c r="B7" s="1083" t="s">
        <v>683</v>
      </c>
      <c r="C7" s="1008"/>
      <c r="D7" s="1084"/>
      <c r="E7" s="1084"/>
      <c r="F7" s="1084"/>
      <c r="G7" s="1084"/>
      <c r="H7" s="1084"/>
      <c r="I7" s="1084"/>
      <c r="J7" s="1084"/>
      <c r="K7" s="1084"/>
      <c r="L7" s="1083"/>
      <c r="M7" s="694"/>
    </row>
    <row r="8" spans="1:13" ht="15.5">
      <c r="B8" s="1083" t="s">
        <v>684</v>
      </c>
      <c r="C8" s="1008"/>
      <c r="D8" s="1084"/>
      <c r="E8" s="1084"/>
      <c r="F8" s="1084"/>
      <c r="G8" s="1084"/>
      <c r="H8" s="1084"/>
      <c r="I8" s="1084"/>
      <c r="J8" s="1084"/>
      <c r="K8" s="1084"/>
      <c r="L8" s="1083"/>
      <c r="M8" s="694"/>
    </row>
    <row r="9" spans="1:13" ht="15.5">
      <c r="B9" s="1083" t="s">
        <v>685</v>
      </c>
      <c r="C9" s="1008"/>
      <c r="D9" s="1084"/>
      <c r="E9" s="1084"/>
      <c r="F9" s="1084"/>
      <c r="G9" s="1084"/>
      <c r="H9" s="1084"/>
      <c r="I9" s="1084"/>
      <c r="J9" s="1084"/>
      <c r="K9" s="1084"/>
      <c r="L9" s="1083"/>
      <c r="M9" s="694"/>
    </row>
    <row r="10" spans="1:13" ht="15.5">
      <c r="B10" s="1009" t="s">
        <v>686</v>
      </c>
      <c r="C10" s="1008"/>
      <c r="D10" s="1084"/>
      <c r="E10" s="1084"/>
      <c r="F10" s="1084"/>
      <c r="G10" s="1084"/>
      <c r="H10" s="1084"/>
      <c r="I10" s="1084"/>
      <c r="J10" s="1084"/>
      <c r="K10" s="1084"/>
      <c r="L10" s="1083"/>
      <c r="M10" s="694"/>
    </row>
    <row r="11" spans="1:13" ht="15.5">
      <c r="B11" s="1008" t="s">
        <v>687</v>
      </c>
      <c r="C11" s="1008"/>
      <c r="D11" s="1084"/>
      <c r="E11" s="1084"/>
      <c r="F11" s="1084"/>
      <c r="G11" s="1084"/>
      <c r="H11" s="1084"/>
      <c r="I11" s="1084"/>
      <c r="J11" s="1084"/>
      <c r="K11" s="1084"/>
      <c r="L11" s="1083"/>
      <c r="M11" s="694"/>
    </row>
    <row r="12" spans="1:13">
      <c r="B12" s="1085"/>
      <c r="C12" s="1085"/>
      <c r="D12" s="1085"/>
      <c r="E12" s="1085"/>
      <c r="F12" s="1085"/>
      <c r="G12" s="1085"/>
      <c r="H12" s="1085"/>
      <c r="I12" s="1085"/>
      <c r="J12" s="1085"/>
      <c r="K12" s="1085"/>
    </row>
    <row r="13" spans="1:13" ht="15.5">
      <c r="B13" s="1086"/>
      <c r="C13" s="1086"/>
      <c r="D13" s="1086"/>
      <c r="E13" s="1086"/>
      <c r="F13" s="1086"/>
      <c r="G13" s="1086"/>
      <c r="H13" s="1086"/>
      <c r="I13" s="1086"/>
      <c r="J13" s="1086"/>
      <c r="K13" s="1087" t="s">
        <v>71</v>
      </c>
    </row>
    <row r="14" spans="1:13" ht="22.5" customHeight="1">
      <c r="B14" s="1088"/>
      <c r="C14" s="1089"/>
      <c r="D14" s="1547" t="s">
        <v>688</v>
      </c>
      <c r="E14" s="1533" t="s">
        <v>689</v>
      </c>
      <c r="F14" s="1533" t="s">
        <v>690</v>
      </c>
      <c r="G14" s="1535" t="s">
        <v>691</v>
      </c>
      <c r="H14" s="1535" t="s">
        <v>692</v>
      </c>
      <c r="I14" s="1535" t="s">
        <v>693</v>
      </c>
      <c r="J14" s="1529" t="s">
        <v>694</v>
      </c>
      <c r="K14" s="1531" t="s">
        <v>695</v>
      </c>
    </row>
    <row r="15" spans="1:13" ht="22.5" customHeight="1">
      <c r="B15" s="1075"/>
      <c r="C15" s="1076"/>
      <c r="D15" s="1538"/>
      <c r="E15" s="1540"/>
      <c r="F15" s="1540"/>
      <c r="G15" s="1540"/>
      <c r="H15" s="1540"/>
      <c r="I15" s="1540"/>
      <c r="J15" s="1530"/>
      <c r="K15" s="1532"/>
    </row>
    <row r="16" spans="1:13" ht="15.5">
      <c r="B16" s="1242" t="s">
        <v>696</v>
      </c>
      <c r="C16" s="1243"/>
      <c r="D16" s="1232">
        <v>32.444318721729005</v>
      </c>
      <c r="E16" s="1232">
        <v>0</v>
      </c>
      <c r="F16" s="1232">
        <v>3.681</v>
      </c>
      <c r="G16" s="1232">
        <v>269.61971659969288</v>
      </c>
      <c r="H16" s="1232">
        <v>355.02250572028908</v>
      </c>
      <c r="I16" s="1232">
        <v>110.85605422160214</v>
      </c>
      <c r="J16" s="1239">
        <v>771.62359526331318</v>
      </c>
      <c r="K16" s="1233">
        <v>758.01749007250658</v>
      </c>
    </row>
    <row r="17" spans="2:11" ht="15.5">
      <c r="B17" s="1090" t="s">
        <v>697</v>
      </c>
      <c r="C17" s="1244"/>
      <c r="D17" s="1230">
        <v>174.61778217</v>
      </c>
      <c r="E17" s="1230">
        <v>6.2765135390000004E-2</v>
      </c>
      <c r="F17" s="1230">
        <v>0</v>
      </c>
      <c r="G17" s="1230">
        <v>238.870897616815</v>
      </c>
      <c r="H17" s="1230">
        <v>39.540252764019996</v>
      </c>
      <c r="I17" s="1230">
        <v>55.049904086946</v>
      </c>
      <c r="J17" s="1240">
        <v>508.14160177317103</v>
      </c>
      <c r="K17" s="1234">
        <v>642.65624488187598</v>
      </c>
    </row>
    <row r="18" spans="2:11" ht="15.5">
      <c r="B18" s="1090" t="s">
        <v>698</v>
      </c>
      <c r="C18" s="1244"/>
      <c r="D18" s="1230">
        <v>112.30718301</v>
      </c>
      <c r="E18" s="1230">
        <v>1.6547420226800003</v>
      </c>
      <c r="F18" s="1230">
        <v>0</v>
      </c>
      <c r="G18" s="1230">
        <v>170.69361016264199</v>
      </c>
      <c r="H18" s="1230">
        <v>51.404933865715009</v>
      </c>
      <c r="I18" s="1230">
        <v>85.40518992266999</v>
      </c>
      <c r="J18" s="1240">
        <v>421.46565898370699</v>
      </c>
      <c r="K18" s="1234">
        <v>421.10275467041197</v>
      </c>
    </row>
    <row r="19" spans="2:11" ht="15.5">
      <c r="B19" s="1090" t="s">
        <v>699</v>
      </c>
      <c r="C19" s="1244"/>
      <c r="D19" s="1231">
        <f>D20+D21</f>
        <v>65.684161841632005</v>
      </c>
      <c r="E19" s="1231">
        <f t="shared" ref="E19:K19" si="0">E20+E21</f>
        <v>0</v>
      </c>
      <c r="F19" s="1231">
        <f t="shared" si="0"/>
        <v>0.86460769520000003</v>
      </c>
      <c r="G19" s="1231">
        <f t="shared" si="0"/>
        <v>463.25232031057209</v>
      </c>
      <c r="H19" s="1231">
        <f t="shared" si="0"/>
        <v>8.5968266193999963</v>
      </c>
      <c r="I19" s="1231">
        <f t="shared" si="0"/>
        <v>43.439997480532014</v>
      </c>
      <c r="J19" s="1227">
        <f t="shared" si="0"/>
        <v>581.83791394733612</v>
      </c>
      <c r="K19" s="1235">
        <f t="shared" si="0"/>
        <v>552.68486848938812</v>
      </c>
    </row>
    <row r="20" spans="2:11">
      <c r="B20" s="1090"/>
      <c r="C20" s="1245" t="s">
        <v>700</v>
      </c>
      <c r="D20" s="1230">
        <v>52.486129228232002</v>
      </c>
      <c r="E20" s="1230">
        <v>0</v>
      </c>
      <c r="F20" s="1230">
        <v>0.86196567079999997</v>
      </c>
      <c r="G20" s="1230">
        <v>414.76272809219211</v>
      </c>
      <c r="H20" s="1230">
        <v>1.6267068010959991</v>
      </c>
      <c r="I20" s="1230">
        <v>34.211085879070012</v>
      </c>
      <c r="J20" s="1240">
        <v>503.94861567139009</v>
      </c>
      <c r="K20" s="1234">
        <v>499.97095068833011</v>
      </c>
    </row>
    <row r="21" spans="2:11">
      <c r="B21" s="1090"/>
      <c r="C21" s="1245" t="s">
        <v>701</v>
      </c>
      <c r="D21" s="1230">
        <v>13.198032613399999</v>
      </c>
      <c r="E21" s="1230">
        <v>0</v>
      </c>
      <c r="F21" s="1230">
        <v>2.6420243999999999E-3</v>
      </c>
      <c r="G21" s="1230">
        <v>48.489592218380004</v>
      </c>
      <c r="H21" s="1230">
        <v>6.9701198183039965</v>
      </c>
      <c r="I21" s="1230">
        <v>9.2289116014620003</v>
      </c>
      <c r="J21" s="1240">
        <v>77.889298275946004</v>
      </c>
      <c r="K21" s="1234">
        <v>52.713917801057988</v>
      </c>
    </row>
    <row r="22" spans="2:11" ht="15.5">
      <c r="B22" s="1090" t="s">
        <v>702</v>
      </c>
      <c r="C22" s="1244"/>
      <c r="D22" s="1230">
        <v>29.156282610000002</v>
      </c>
      <c r="E22" s="1230">
        <v>3.265786307141</v>
      </c>
      <c r="F22" s="1230">
        <v>3.2906276074999998</v>
      </c>
      <c r="G22" s="1230">
        <v>44.547162440044012</v>
      </c>
      <c r="H22" s="1230">
        <v>18.426886640799996</v>
      </c>
      <c r="I22" s="1230">
        <v>179.88614442474611</v>
      </c>
      <c r="J22" s="1240">
        <v>278.57289003023112</v>
      </c>
      <c r="K22" s="1234">
        <v>718.82437767232113</v>
      </c>
    </row>
    <row r="23" spans="2:11" ht="15.5">
      <c r="B23" s="1090" t="s">
        <v>703</v>
      </c>
      <c r="C23" s="1244"/>
      <c r="D23" s="1230">
        <v>3.5427833999999998</v>
      </c>
      <c r="E23" s="1230">
        <v>0</v>
      </c>
      <c r="F23" s="1230">
        <v>0</v>
      </c>
      <c r="G23" s="1230">
        <v>1.9000807554240002</v>
      </c>
      <c r="H23" s="1230">
        <v>3.9720969000000002E-2</v>
      </c>
      <c r="I23" s="1230">
        <v>1.5169956861400002</v>
      </c>
      <c r="J23" s="1240">
        <v>6.9995808105640007</v>
      </c>
      <c r="K23" s="1234">
        <v>4.0035808105640003</v>
      </c>
    </row>
    <row r="24" spans="2:11" ht="15.5">
      <c r="B24" s="1090" t="s">
        <v>704</v>
      </c>
      <c r="C24" s="1244"/>
      <c r="D24" s="1230">
        <v>0</v>
      </c>
      <c r="E24" s="1230">
        <v>0</v>
      </c>
      <c r="F24" s="1230">
        <v>0</v>
      </c>
      <c r="G24" s="1230">
        <v>40.4072581</v>
      </c>
      <c r="H24" s="1230">
        <v>32.58674079</v>
      </c>
      <c r="I24" s="1230">
        <v>67.737282859999993</v>
      </c>
      <c r="J24" s="1240">
        <v>140.73128174999999</v>
      </c>
      <c r="K24" s="1234">
        <v>138.81316477999999</v>
      </c>
    </row>
    <row r="25" spans="2:11" ht="15.5">
      <c r="B25" s="1090" t="s">
        <v>705</v>
      </c>
      <c r="C25" s="1244"/>
      <c r="D25" s="1230">
        <v>92.780370613919999</v>
      </c>
      <c r="E25" s="1230">
        <v>6.0513168899999997E-2</v>
      </c>
      <c r="F25" s="1230">
        <v>0</v>
      </c>
      <c r="G25" s="1230">
        <v>198.47913367377282</v>
      </c>
      <c r="H25" s="1230">
        <v>8.2401412162290004</v>
      </c>
      <c r="I25" s="1230">
        <v>39.146537010468982</v>
      </c>
      <c r="J25" s="1240">
        <v>338.70669568329077</v>
      </c>
      <c r="K25" s="1234">
        <v>299.78816819756594</v>
      </c>
    </row>
    <row r="26" spans="2:11" ht="15.5">
      <c r="B26" s="1090" t="s">
        <v>706</v>
      </c>
      <c r="C26" s="1244"/>
      <c r="D26" s="1230">
        <v>91.640022431900007</v>
      </c>
      <c r="E26" s="1230">
        <v>0</v>
      </c>
      <c r="F26" s="1230">
        <v>0.57590297000000001</v>
      </c>
      <c r="G26" s="1230">
        <v>224.75188794693912</v>
      </c>
      <c r="H26" s="1230">
        <v>97.459053017450998</v>
      </c>
      <c r="I26" s="1230">
        <v>251.47071636644012</v>
      </c>
      <c r="J26" s="1240">
        <v>665.89758273273026</v>
      </c>
      <c r="K26" s="1234">
        <v>729.07041246897222</v>
      </c>
    </row>
    <row r="27" spans="2:11" ht="15.5">
      <c r="B27" s="1095" t="s">
        <v>707</v>
      </c>
      <c r="C27" s="1246"/>
      <c r="D27" s="1236">
        <v>3.1111025392</v>
      </c>
      <c r="E27" s="1236">
        <v>0</v>
      </c>
      <c r="F27" s="1236">
        <v>0</v>
      </c>
      <c r="G27" s="1236">
        <v>27.555968301447994</v>
      </c>
      <c r="H27" s="1236">
        <v>3.9045678273179996</v>
      </c>
      <c r="I27" s="1236">
        <v>0.85907154382599993</v>
      </c>
      <c r="J27" s="1241">
        <v>35.43071021179199</v>
      </c>
      <c r="K27" s="1237">
        <v>149.80075783425391</v>
      </c>
    </row>
    <row r="28" spans="2:11" ht="15.5">
      <c r="B28" s="1097" t="s">
        <v>708</v>
      </c>
      <c r="C28" s="1247"/>
      <c r="D28" s="1228">
        <f>SUM(D16:D18,D20:D27)</f>
        <v>605.28400733838112</v>
      </c>
      <c r="E28" s="1228">
        <f t="shared" ref="E28" si="1">SUM(E16:E18,E20:E27)</f>
        <v>5.0438066341110002</v>
      </c>
      <c r="F28" s="1228">
        <v>9</v>
      </c>
      <c r="G28" s="1228">
        <f>SUM(G16:G18,G20:G27)</f>
        <v>1680.0780359073501</v>
      </c>
      <c r="H28" s="1228">
        <f>SUM(H16:H18,H20:H27)</f>
        <v>615.22162943022204</v>
      </c>
      <c r="I28" s="1228">
        <f t="shared" ref="I28:J28" si="2">SUM(I16:I18,I20:I27)</f>
        <v>835.36789360337127</v>
      </c>
      <c r="J28" s="1229">
        <f t="shared" si="2"/>
        <v>3749.4075111861357</v>
      </c>
      <c r="K28" s="1238">
        <f>SUM(K16:K18,K20:K27)</f>
        <v>4414.76181987786</v>
      </c>
    </row>
    <row r="29" spans="2:11" ht="15.5">
      <c r="B29" s="1086"/>
      <c r="C29" s="1101"/>
      <c r="D29" s="1091"/>
      <c r="E29" s="1091"/>
      <c r="F29" s="1091"/>
      <c r="G29" s="1091"/>
      <c r="H29" s="1091"/>
      <c r="I29" s="1091"/>
      <c r="J29" s="1091"/>
      <c r="K29" s="1091"/>
    </row>
    <row r="30" spans="2:11" ht="15.5">
      <c r="B30" s="1086"/>
      <c r="C30" s="1086"/>
      <c r="D30" s="1086"/>
      <c r="E30" s="1086"/>
      <c r="F30" s="1086"/>
      <c r="G30" s="1086"/>
      <c r="H30" s="1086"/>
      <c r="I30" s="1086"/>
      <c r="J30" s="1086"/>
      <c r="K30" s="1086"/>
    </row>
    <row r="31" spans="2:11" ht="15.5">
      <c r="B31" s="1094" t="s">
        <v>709</v>
      </c>
      <c r="C31" s="1086"/>
      <c r="D31" s="1086"/>
      <c r="E31" s="1086"/>
      <c r="F31" s="1086"/>
      <c r="G31" s="1086"/>
      <c r="H31" s="1086"/>
      <c r="I31" s="1086"/>
      <c r="J31" s="1086"/>
      <c r="K31" s="1086"/>
    </row>
    <row r="32" spans="2:11" ht="15.5">
      <c r="B32" s="1094"/>
      <c r="C32" s="1086"/>
      <c r="D32" s="1086"/>
      <c r="E32" s="1086"/>
      <c r="F32" s="1086"/>
      <c r="G32" s="1086"/>
      <c r="H32" s="1086"/>
      <c r="I32" s="1086"/>
      <c r="J32" s="1086"/>
      <c r="K32" s="1086"/>
    </row>
    <row r="33" spans="2:11" ht="15.5">
      <c r="B33" s="1102" t="s">
        <v>729</v>
      </c>
      <c r="C33" s="1103"/>
      <c r="D33" s="1103"/>
      <c r="E33" s="1103"/>
      <c r="F33" s="1103"/>
      <c r="G33" s="1103"/>
      <c r="H33" s="1103"/>
      <c r="I33" s="1103"/>
      <c r="J33" s="1103"/>
      <c r="K33" s="1103"/>
    </row>
    <row r="34" spans="2:11" ht="15.5">
      <c r="B34" s="1104"/>
      <c r="C34" s="1086"/>
      <c r="D34" s="1086"/>
      <c r="E34" s="1086"/>
      <c r="F34" s="1086"/>
      <c r="G34" s="1086"/>
      <c r="H34" s="1086"/>
      <c r="I34" s="1086"/>
      <c r="J34" s="1086"/>
      <c r="K34" s="1086"/>
    </row>
    <row r="35" spans="2:11" ht="15.5">
      <c r="B35" s="1086"/>
      <c r="C35" s="1086"/>
      <c r="D35" s="1086"/>
      <c r="E35" s="1086"/>
      <c r="F35" s="1086"/>
      <c r="G35" s="1086"/>
      <c r="H35" s="1086"/>
      <c r="I35" s="1086"/>
      <c r="J35" s="1086"/>
      <c r="K35" s="1087" t="s">
        <v>71</v>
      </c>
    </row>
    <row r="36" spans="2:11" ht="22.5" customHeight="1">
      <c r="B36" s="1088"/>
      <c r="C36" s="1089"/>
      <c r="D36" s="1547" t="s">
        <v>688</v>
      </c>
      <c r="E36" s="1533" t="s">
        <v>689</v>
      </c>
      <c r="F36" s="1533" t="s">
        <v>690</v>
      </c>
      <c r="G36" s="1535" t="s">
        <v>691</v>
      </c>
      <c r="H36" s="1535" t="s">
        <v>692</v>
      </c>
      <c r="I36" s="1531" t="s">
        <v>693</v>
      </c>
      <c r="J36" s="1537" t="s">
        <v>694</v>
      </c>
      <c r="K36" s="1529" t="s">
        <v>695</v>
      </c>
    </row>
    <row r="37" spans="2:11" ht="22.5" customHeight="1">
      <c r="B37" s="1116"/>
      <c r="C37" s="1117"/>
      <c r="D37" s="1538"/>
      <c r="E37" s="1534"/>
      <c r="F37" s="1534"/>
      <c r="G37" s="1534"/>
      <c r="H37" s="1534"/>
      <c r="I37" s="1536"/>
      <c r="J37" s="1538"/>
      <c r="K37" s="1539"/>
    </row>
    <row r="38" spans="2:11" ht="15.5">
      <c r="B38" s="1090" t="s">
        <v>696</v>
      </c>
      <c r="C38" s="1086"/>
      <c r="D38" s="1548">
        <v>30</v>
      </c>
      <c r="E38" s="1091">
        <v>0</v>
      </c>
      <c r="F38" s="1091">
        <v>4</v>
      </c>
      <c r="G38" s="1091">
        <v>331</v>
      </c>
      <c r="H38" s="1091">
        <v>304</v>
      </c>
      <c r="I38" s="1091">
        <v>101</v>
      </c>
      <c r="J38" s="1092">
        <v>769</v>
      </c>
      <c r="K38" s="1092">
        <v>770</v>
      </c>
    </row>
    <row r="39" spans="2:11" ht="15.5">
      <c r="B39" s="1090" t="s">
        <v>697</v>
      </c>
      <c r="C39" s="1086"/>
      <c r="D39" s="1548">
        <v>169</v>
      </c>
      <c r="E39" s="1091">
        <v>0</v>
      </c>
      <c r="F39" s="1091">
        <v>0</v>
      </c>
      <c r="G39" s="1091">
        <v>226</v>
      </c>
      <c r="H39" s="1091">
        <v>51</v>
      </c>
      <c r="I39" s="1091">
        <v>53</v>
      </c>
      <c r="J39" s="1093">
        <v>500</v>
      </c>
      <c r="K39" s="1093">
        <v>569</v>
      </c>
    </row>
    <row r="40" spans="2:11" ht="15.5">
      <c r="B40" s="1090" t="s">
        <v>698</v>
      </c>
      <c r="C40" s="1086"/>
      <c r="D40" s="1548">
        <v>100</v>
      </c>
      <c r="E40" s="1091">
        <v>2</v>
      </c>
      <c r="F40" s="1091">
        <v>0</v>
      </c>
      <c r="G40" s="1091">
        <v>231</v>
      </c>
      <c r="H40" s="1091">
        <v>24</v>
      </c>
      <c r="I40" s="1091">
        <v>81</v>
      </c>
      <c r="J40" s="1093">
        <v>437</v>
      </c>
      <c r="K40" s="1093">
        <v>436</v>
      </c>
    </row>
    <row r="41" spans="2:11" ht="15.5">
      <c r="B41" s="1090" t="s">
        <v>699</v>
      </c>
      <c r="C41" s="1086"/>
      <c r="D41" s="1548">
        <f>D42+D43</f>
        <v>131</v>
      </c>
      <c r="E41" s="1091">
        <f t="shared" ref="E41:K41" si="3">E42+E43</f>
        <v>0</v>
      </c>
      <c r="F41" s="1091">
        <f t="shared" si="3"/>
        <v>1</v>
      </c>
      <c r="G41" s="1091">
        <f t="shared" si="3"/>
        <v>352</v>
      </c>
      <c r="H41" s="1091">
        <f t="shared" si="3"/>
        <v>34</v>
      </c>
      <c r="I41" s="1091">
        <f t="shared" si="3"/>
        <v>43</v>
      </c>
      <c r="J41" s="1093">
        <f t="shared" si="3"/>
        <v>560</v>
      </c>
      <c r="K41" s="1093">
        <f t="shared" si="3"/>
        <v>552</v>
      </c>
    </row>
    <row r="42" spans="2:11" ht="15.5">
      <c r="B42" s="1090"/>
      <c r="C42" s="1094" t="s">
        <v>700</v>
      </c>
      <c r="D42" s="1548">
        <v>118</v>
      </c>
      <c r="E42" s="1091">
        <v>0</v>
      </c>
      <c r="F42" s="1091">
        <v>1</v>
      </c>
      <c r="G42" s="1091">
        <v>311</v>
      </c>
      <c r="H42" s="1091">
        <v>30</v>
      </c>
      <c r="I42" s="1091">
        <v>34</v>
      </c>
      <c r="J42" s="1093">
        <v>493</v>
      </c>
      <c r="K42" s="1093">
        <v>489</v>
      </c>
    </row>
    <row r="43" spans="2:11" ht="15.5">
      <c r="B43" s="1090"/>
      <c r="C43" s="1094" t="s">
        <v>701</v>
      </c>
      <c r="D43" s="1548">
        <v>13</v>
      </c>
      <c r="E43" s="1091">
        <v>0</v>
      </c>
      <c r="F43" s="1091">
        <v>0</v>
      </c>
      <c r="G43" s="1091">
        <v>41</v>
      </c>
      <c r="H43" s="1091">
        <v>4</v>
      </c>
      <c r="I43" s="1091">
        <v>9</v>
      </c>
      <c r="J43" s="1093">
        <v>67</v>
      </c>
      <c r="K43" s="1093">
        <v>63</v>
      </c>
    </row>
    <row r="44" spans="2:11" ht="15.5">
      <c r="B44" s="1090" t="s">
        <v>702</v>
      </c>
      <c r="C44" s="1086"/>
      <c r="D44" s="1548">
        <v>24</v>
      </c>
      <c r="E44" s="1091">
        <v>3</v>
      </c>
      <c r="F44" s="1091">
        <v>3</v>
      </c>
      <c r="G44" s="1091">
        <v>33</v>
      </c>
      <c r="H44" s="1091">
        <v>20</v>
      </c>
      <c r="I44" s="1091">
        <v>155</v>
      </c>
      <c r="J44" s="1093">
        <v>238</v>
      </c>
      <c r="K44" s="1093">
        <v>628</v>
      </c>
    </row>
    <row r="45" spans="2:11" ht="15.5">
      <c r="B45" s="1090" t="s">
        <v>703</v>
      </c>
      <c r="C45" s="1086"/>
      <c r="D45" s="1548">
        <v>4</v>
      </c>
      <c r="E45" s="1091">
        <v>0</v>
      </c>
      <c r="F45" s="1091">
        <v>0</v>
      </c>
      <c r="G45" s="1091">
        <v>10</v>
      </c>
      <c r="H45" s="1091">
        <v>0</v>
      </c>
      <c r="I45" s="1091">
        <v>1</v>
      </c>
      <c r="J45" s="1093">
        <v>15</v>
      </c>
      <c r="K45" s="1093">
        <v>4</v>
      </c>
    </row>
    <row r="46" spans="2:11" ht="15.5">
      <c r="B46" s="1090" t="s">
        <v>704</v>
      </c>
      <c r="C46" s="1086"/>
      <c r="D46" s="1548">
        <v>11</v>
      </c>
      <c r="E46" s="1091">
        <v>0</v>
      </c>
      <c r="F46" s="1091">
        <v>0</v>
      </c>
      <c r="G46" s="1091">
        <v>32</v>
      </c>
      <c r="H46" s="1091">
        <v>44</v>
      </c>
      <c r="I46" s="1091">
        <v>77</v>
      </c>
      <c r="J46" s="1093">
        <v>164</v>
      </c>
      <c r="K46" s="1093">
        <v>164</v>
      </c>
    </row>
    <row r="47" spans="2:11" ht="15.5">
      <c r="B47" s="1090" t="s">
        <v>705</v>
      </c>
      <c r="C47" s="1086"/>
      <c r="D47" s="1548">
        <v>90</v>
      </c>
      <c r="E47" s="1091">
        <v>0</v>
      </c>
      <c r="F47" s="1091">
        <v>0</v>
      </c>
      <c r="G47" s="1091">
        <v>174</v>
      </c>
      <c r="H47" s="1091">
        <v>10</v>
      </c>
      <c r="I47" s="1091">
        <v>38</v>
      </c>
      <c r="J47" s="1093">
        <v>312</v>
      </c>
      <c r="K47" s="1093">
        <v>273</v>
      </c>
    </row>
    <row r="48" spans="2:11" ht="15.5">
      <c r="B48" s="1090" t="s">
        <v>706</v>
      </c>
      <c r="C48" s="1086"/>
      <c r="D48" s="1548">
        <v>97</v>
      </c>
      <c r="E48" s="1091">
        <v>5</v>
      </c>
      <c r="F48" s="1091">
        <v>1</v>
      </c>
      <c r="G48" s="1091">
        <v>282</v>
      </c>
      <c r="H48" s="1091">
        <v>63</v>
      </c>
      <c r="I48" s="1091">
        <v>173</v>
      </c>
      <c r="J48" s="1093">
        <v>620</v>
      </c>
      <c r="K48" s="1093">
        <v>657</v>
      </c>
    </row>
    <row r="49" spans="2:11" ht="15.5">
      <c r="B49" s="1095" t="s">
        <v>707</v>
      </c>
      <c r="C49" s="1096"/>
      <c r="D49" s="1548">
        <v>3</v>
      </c>
      <c r="E49" s="1091">
        <v>0</v>
      </c>
      <c r="F49" s="1091">
        <v>0</v>
      </c>
      <c r="G49" s="1091">
        <v>50</v>
      </c>
      <c r="H49" s="1091">
        <v>6</v>
      </c>
      <c r="I49" s="1091">
        <v>0</v>
      </c>
      <c r="J49" s="1093">
        <v>59</v>
      </c>
      <c r="K49" s="1093">
        <v>159</v>
      </c>
    </row>
    <row r="50" spans="2:11" ht="15.5">
      <c r="B50" s="1097" t="s">
        <v>708</v>
      </c>
      <c r="C50" s="1098"/>
      <c r="D50" s="1549">
        <f>SUM(D38:D40,D42:D49)</f>
        <v>659</v>
      </c>
      <c r="E50" s="1099">
        <f t="shared" ref="E50:J50" si="4">SUM(E38:E40,E42:E49)</f>
        <v>10</v>
      </c>
      <c r="F50" s="1099">
        <v>9</v>
      </c>
      <c r="G50" s="1099">
        <f>SUM(G38:G40,G42:G49)</f>
        <v>1721</v>
      </c>
      <c r="H50" s="1099">
        <f>SUM(H38:H40,H42:H49)</f>
        <v>556</v>
      </c>
      <c r="I50" s="1099">
        <f t="shared" si="4"/>
        <v>722</v>
      </c>
      <c r="J50" s="1100">
        <f t="shared" si="4"/>
        <v>3674</v>
      </c>
      <c r="K50" s="1100">
        <f>SUM(K38:K40,K42:K49)</f>
        <v>4212</v>
      </c>
    </row>
    <row r="51" spans="2:11">
      <c r="D51" s="1105"/>
    </row>
  </sheetData>
  <mergeCells count="16">
    <mergeCell ref="J14:J15"/>
    <mergeCell ref="K14:K15"/>
    <mergeCell ref="D36:D37"/>
    <mergeCell ref="E36:E37"/>
    <mergeCell ref="F36:F37"/>
    <mergeCell ref="G36:G37"/>
    <mergeCell ref="H36:H37"/>
    <mergeCell ref="I36:I37"/>
    <mergeCell ref="J36:J37"/>
    <mergeCell ref="K36:K37"/>
    <mergeCell ref="D14:D15"/>
    <mergeCell ref="E14:E15"/>
    <mergeCell ref="F14:F15"/>
    <mergeCell ref="G14:G15"/>
    <mergeCell ref="H14:H15"/>
    <mergeCell ref="I14:I15"/>
  </mergeCells>
  <phoneticPr fontId="2"/>
  <pageMargins left="0.7" right="0.7" top="0.75" bottom="0.75" header="0.3" footer="0.3"/>
  <pageSetup paperSize="8" scale="8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
  <cols>
    <col min="1" max="1" width="21.81640625" customWidth="1"/>
  </cols>
  <sheetData>
    <row r="1" spans="1:1">
      <c r="A1" s="1113">
        <v>250299</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2.02.01</AppVersion>
  <CustomXmlVersion>2.02.01</CustomXmlVersion>
  <IsHighlightMode>False</IsHighlightMode>
  <LastOperationSubsidiaryCompanyId>05597</LastOperationSubsidiaryCompanyId>
  <Links>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xLDEzMiwzNDM8L0luZmxvd1ZhbD4NCiAgICA8RGlzcFZhbD4xLDEzMiwzNDMgPC9EaXNwVmFsPg0KICAgIDxMYXN0VXBkVGltZT4yMDIzLzEwLzMwIDE0OjUzOjQzPC9MYXN0VXBkVGltZT4NCiAgICA8V29ya3NoZWV0Tk0+UEzjgJBJRlJT44CR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w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MTMyLDM0MywyMzcsMDAwPC9PcmlnaW5hbFZhbD4NCiAgICA8TGFzdE51bVZhbD4xLDEzMiwzNDM8L0xhc3ROdW1WYWw+DQogICAgPFJhd0xpbmtWYWw+MSwxMzIsMzQz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41NCw5MjQ8L0luZmxvd1ZhbD4NCiAgICA8RGlzcFZhbD41NCw5MjQgPC9EaXNwVmFsPg0KICAgIDxMYXN0VXBkVGltZT4yMDIzLzEwLzMwIDE0OjUzOjQzPC9MYXN0VXBkVGltZT4NCiAgICA8V29ya3NoZWV0Tk0+UEzjgJBJRlJT44CR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U0LDkyNCw4NTMsMDAwPC9PcmlnaW5hbFZhbD4NCiAgICA8TGFzdE51bVZhbD41NCw5MjQ8L0xhc3ROdW1WYWw+DQogICAgPFJhd0xpbmtWYWw+NTQsOTI0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xLDE4NywyNjg8L0luZmxvd1ZhbD4NCiAgICA8RGlzcFZhbD4xLDE4NywyNjggPC9EaXNwVmFsPg0KICAgIDxMYXN0VXBkVGltZT4yMDIzLzEwLzMwIDE0OjUzOjQzPC9MYXN0VXBkVGltZT4NCiAgICA8V29ya3NoZWV0Tk0+UEzjgJBJRlJT44CR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MjEwMT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E4NywyNjgsMDkwLDAwMDwvT3JpZ2luYWxWYWw+DQogICAgPExhc3ROdW1WYWw+MSwxODcsMjY4PC9MYXN0TnVtVmFsPg0KICAgIDxSYXdMaW5rVmFsPjEsMTg3LDI2ODwvUmF3TGlua1ZhbD4NCiAgICA8Vmlld1VuaXRUeXA+NzwvVmlld1VuaXRUeXA+DQogICAgPERlY2ltYWxQb2ludD4wPC9EZWNpbWFsUG9pbnQ+DQogICAgPFJvdW5kVHlwPjI8L1JvdW5kVHlwPg0KICAgIDxOdW1UZXh0VHlwPjE8L051bVRleHRUeXA+DQogICAgPENsYXNzVHlwPjM8L0NsYXNzVHlwPg0KICAgIDxEVG90YWxZTURITVM+MjAyMy8xMC8yNiAxMzo1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tMSwwMjksODcyPC9JbmZsb3dWYWw+DQogICAgPERpc3BWYWw+4payIDEsMDI5LDg3MiA8L0Rpc3BWYWw+DQogICAgPExhc3RVcGRUaW1lPjIwMjMvMTAvMzAgMTQ6NTM6NDM8L0xhc3RVcGRUaW1lPg0KICAgIDxXb3Jrc2hlZXROTT5QTOOAkElGUlPjgJE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yMTAyMFo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AyOSw4NzIsMzg3LDAwMDwvT3JpZ2luYWxWYWw+DQogICAgPExhc3ROdW1WYWw+LTEsMDI5LDg3MjwvTGFzdE51bVZhbD4NCiAgICA8UmF3TGlua1ZhbD4tMSwwMjksODcy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xNTcsMzk1PC9JbmZsb3dWYWw+DQogICAgPERpc3BWYWw+MTU3LDM5NSA8L0Rpc3BWYWw+DQogICAgPExhc3RVcGRUaW1lPjIwMjMvMTAvMzAgMTQ6NTM6NDM8L0xhc3RVcGRUaW1lPg0KICAgIDxXb3Jrc2hlZXROTT5QTO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S8yNDIvSzIxMDM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U3LDM5NSw3MDMsMDAwPC9PcmlnaW5hbFZhbD4NCiAgICA8TGFzdE51bVZhbD4xNTcsMzk1PC9MYXN0TnVtVmFsPg0KICAgIDxSYXdMaW5rVmFsPjE1NywzOTU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42LDk1NDwvSW5mbG93VmFsPg0KICAgIDxEaXNwVmFsPjYsOTU0IDwvRGlzcFZhbD4NCiAgICA8TGFzdFVwZFRpbWU+MjAyMy8xMC8zMCAxNDo1Mzo0MzwvTGFzdFVwZFRpbWU+DQogICAgPFdvcmtzaGVldE5NPlBM44CQSUZSU+OAkTwvV29ya3NoZWV0Tk0+DQogICAgPExpbmtDZWxsQWRkcmVzc0ExPlIxMjwvTGlua0NlbGxBZGRyZXNzQTE+DQogICAgPExpbmtDZWxsQWRkcmVzc1IxQzE+UjEy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42LDk1NCw3MDYsMDAwPC9PcmlnaW5hbFZhbD4NCiAgICA8TGFzdE51bVZhbD42LDk1NDwvTGFzdE51bVZhbD4NCiAgICA8UmF3TGlua1ZhbD42LDk1NDwvUmF3TGlua1ZhbD4NCiAgICA8Vmlld1VuaXRUeXA+NzwvVmlld1VuaXRUeXA+DQogICAgPERlY2ltYWxQb2ludD4wPC9EZWNpbWFsUG9pbnQ+DQogICAgPFJvdW5kVHlwPjI8L1JvdW5kVHlwPg0KICAgIDxOdW1UZXh0VHlwPjE8L051bVRleHRUeXA+DQogICAgPENsYXNzVHlwPjM8L0NsYXNzVHlwPg0KICAgIDxEVG90YWxZTURITVM+MjAyMy8xMC8yNiAxMzo1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xLDE1NTwvSW5mbG93VmFsPg0KICAgIDxEaXNwVmFsPjEsMTU1IDwvRGlzcFZhbD4NCiAgICA8TGFzdFVwZFRpbWU+MjAyMy8xMC8zMCAxNDo1Mzo0MzwvTGFzdFVwZFRpbWU+DQogICAgPFdvcmtzaGVldE5NPlBM44CQSUZSU+OAkTwvV29ya3NoZWV0Tk0+DQogICAgPExpbmtDZWxsQWRkcmVzc0ExPlIxMzwvTGlua0NlbGxBZGRyZXNzQTE+DQogICAgPExpbmtDZWxsQWRkcmVzc1IxQzE+UjEz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z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MTU1LDQzOSwwMDA8L09yaWdpbmFsVmFsPg0KICAgIDxMYXN0TnVtVmFsPjEsMTU1PC9MYXN0TnVtVmFsPg0KICAgIDxSYXdMaW5rVmFsPjEsMTU1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tMzY2PC9JbmZsb3dWYWw+DQogICAgPERpc3BWYWw+4payIDM2NjwvRGlzcFZhbD4NCiAgICA8TGFzdFVwZFRpbWU+MjAyMy8xMC8zMCAxNDo1Mzo0MzwvTGFzdFVwZFRpbWU+DQogICAgPFdvcmtzaGVldE5NPlBM44CQSUZSU+OAkTwvV29ya3NoZWV0Tk0+DQogICAgPExpbmtDZWxsQWRkcmVzc0ExPlIxNDwvTGlua0NlbGxBZGRyZXNzQTE+DQogICAgPExpbmtDZWxsQWRkcmVzc1IxQzE+UjE0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zNjYsMTIzLDAwMDwvT3JpZ2luYWxWYWw+DQogICAgPExhc3ROdW1WYWw+LTM2NjwvTGFzdE51bVZhbD4NCiAgICA8UmF3TGlua1ZhbD4tMzY2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40LDM3MTwvSW5mbG93VmFsPg0KICAgIDxEaXNwVmFsPjQsMzcxIDwvRGlzcFZhbD4NCiAgICA8TGFzdFVwZFRpbWU+MjAyMy8xMC8zMCAxNDo1Mzo0MzwvTGFzdFVwZFRpbWU+DQogICAgPFdvcmtzaGVldE5NPlBM44CQSUZSU+OAkTwvV29ya3NoZWV0Tk0+DQogICAgPExpbmtDZWxsQWRkcmVzc0ExPlIxNTwvTGlua0NlbGxBZGRyZXNzQTE+DQogICAgPExpbmtDZWxsQWRkcmVzc1IxQzE+UjE1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zcxLDE2NSwwMDA8L09yaWdpbmFsVmFsPg0KICAgIDxMYXN0TnVtVmFsPjQsMzcxPC9MYXN0TnVtVmFsPg0KICAgIDxSYXdMaW5rVmFsPjQsMzcx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4" Error="">PD94bWwgdmVyc2lvbj0iMS4wIiBlbmNvZGluZz0idXRmLTgiPz4NCjxMaW5rSW5mb0V4Y2VsIHhtbG5zOnhzaT0iaHR0cDovL3d3dy53My5vcmcvMjAwMS9YTUxTY2hlbWEtaW5zdGFuY2UiIHhtbG5zOnhzZD0iaHR0cDovL3d3dy53My5vcmcvMjAwMS9YTUxTY2hlbWEiPg0KICA8TGlua0luZm9Db3JlPg0KICAgIDxMaW5rSWQ+MTg0PC9MaW5rSWQ+DQogICAgPEluZmxvd1ZhbD4tMiw3NDY8L0luZmxvd1ZhbD4NCiAgICA8RGlzcFZhbD7ilrIgMiw3NDYgPC9EaXNwVmFsPg0KICAgIDxMYXN0VXBkVGltZT4yMDIzLzEwLzMwIDE0OjUzOjQzPC9MYXN0VXBkVGltZT4NCiAgICA8V29ya3NoZWV0Tk0+UEzjgJBJRlJT44CRPC9Xb3Jrc2hlZXROTT4NCiAgICA8TGlua0NlbGxBZGRyZXNzQTE+UjE2PC9MaW5rQ2VsbEFkZHJlc3NBMT4NCiAgICA8TGlua0NlbGxBZGRyZXNzUjFDMT5SMTZ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2LDU0MSwwMDA8L09yaWdpbmFsVmFsPg0KICAgIDxMYXN0TnVtVmFsPi0yLDc0NjwvTGFzdE51bVZhbD4NCiAgICA8UmF3TGlua1ZhbD4tMiw3NDY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5" Error="">PD94bWwgdmVyc2lvbj0iMS4wIiBlbmNvZGluZz0idXRmLTgiPz4NCjxMaW5rSW5mb0V4Y2VsIHhtbG5zOnhzaT0iaHR0cDovL3d3dy53My5vcmcvMjAwMS9YTUxTY2hlbWEtaW5zdGFuY2UiIHhtbG5zOnhzZD0iaHR0cDovL3d3dy53My5vcmcvMjAwMS9YTUxTY2hlbWEiPg0KICA8TGlua0luZm9Db3JlPg0KICAgIDxMaW5rSWQ+MTg1PC9MaW5rSWQ+DQogICAgPEluZmxvd1ZhbD45LDQ0MTwvSW5mbG93VmFsPg0KICAgIDxEaXNwVmFsPjksNDQxIDwvRGlzcFZhbD4NCiAgICA8TGFzdFVwZFRpbWU+MjAyMy8xMC8zMCAxNDo1Mzo0MzwvTGFzdFVwZFRpbWU+DQogICAgPFdvcmtzaGVldE5NPlBM44CQSUZSU+OAkTwvV29ya3NoZWV0Tk0+DQogICAgPExpbmtDZWxsQWRkcmVzc0ExPlIxNzwvTGlua0NlbGxBZGRyZXNzQTE+DQogICAgPExpbmtDZWxsQWRkcmVzc1IxQzE+UjE3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ksNDQxLDMzNCwwMDA8L09yaWdpbmFsVmFsPg0KICAgIDxMYXN0TnVtVmFsPjksNDQxPC9MYXN0TnVtVmFsPg0KICAgIDxSYXdMaW5rVmFsPjksNDQx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6" Error="">PD94bWwgdmVyc2lvbj0iMS4wIiBlbmNvZGluZz0idXRmLTgiPz4NCjxMaW5rSW5mb0V4Y2VsIHhtbG5zOnhzaT0iaHR0cDovL3d3dy53My5vcmcvMjAwMS9YTUxTY2hlbWEtaW5zdGFuY2UiIHhtbG5zOnhzZD0iaHR0cDovL3d3dy53My5vcmcvMjAwMS9YTUxTY2hlbWEiPg0KICA8TGlua0luZm9Db3JlPg0KICAgIDxMaW5rSWQ+MTg2PC9MaW5rSWQ+DQogICAgPEluZmxvd1ZhbD4tNCw5MDA8L0luZmxvd1ZhbD4NCiAgICA8RGlzcFZhbD7ilrIgNCw5MDAgPC9EaXNwVmFsPg0KICAgIDxMYXN0VXBkVGltZT4yMDIzLzEwLzMwIDE0OjUzOjQzPC9MYXN0VXBkVGltZT4NCiAgICA8V29ya3NoZWV0Tk0+UEzjgJBJRlJT44CRPC9Xb3Jrc2hlZXROTT4NCiAgICA8TGlua0NlbGxBZGRyZXNzQTE+UjE4PC9MaW5rQ2VsbEFkZHJlc3NBMT4NCiAgICA8TGlua0NlbGxBZGRyZXNzUjFDMT5SMTh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QsOTAwLDU2OCwwMDA8L09yaWdpbmFsVmFsPg0KICAgIDxMYXN0TnVtVmFsPi00LDkwMDwvTGFzdE51bVZhbD4NCiAgICA8UmF3TGlua1ZhbD4tNCw5MDA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7" Error="">PD94bWwgdmVyc2lvbj0iMS4wIiBlbmNvZGluZz0idXRmLTgiPz4NCjxMaW5rSW5mb0V4Y2VsIHhtbG5zOnhzaT0iaHR0cDovL3d3dy53My5vcmcvMjAwMS9YTUxTY2hlbWEtaW5zdGFuY2UiIHhtbG5zOnhzZD0iaHR0cDovL3d3dy53My5vcmcvMjAwMS9YTUxTY2hlbWEiPg0KICA8TGlua0luZm9Db3JlPg0KICAgIDxMaW5rSWQ+MTg3PC9MaW5rSWQ+DQogICAgPEluZmxvd1ZhbD44LDU1NzwvSW5mbG93VmFsPg0KICAgIDxEaXNwVmFsPjgsNTU3IDwvRGlzcFZhbD4NCiAgICA8TGFzdFVwZFRpbWU+MjAyMy8xMC8zMCAxNDo1Mzo0MzwvTGFzdFVwZFRpbWU+DQogICAgPFdvcmtzaGVldE5NPlBM44CQSUZSU+OAkTwvV29ya3NoZWV0Tk0+DQogICAgPExpbmtDZWxsQWRkcmVzc0ExPlIyMDwvTGlua0NlbGxBZGRyZXNzQTE+DQogICAgPExpbmtDZWxsQWRkcmVzc1IxQzE+UjIw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gsNTU3LDE4NCwwMDA8L09yaWdpbmFsVmFsPg0KICAgIDxMYXN0TnVtVmFsPjgsNTU3PC9MYXN0TnVtVmFsPg0KICAgIDxSYXdMaW5rVmFsPjgsNTU3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8" Error="">PD94bWwgdmVyc2lvbj0iMS4wIiBlbmNvZGluZz0idXRmLTgiPz4NCjxMaW5rSW5mb0V4Y2VsIHhtbG5zOnhzaT0iaHR0cDovL3d3dy53My5vcmcvMjAwMS9YTUxTY2hlbWEtaW5zdGFuY2UiIHhtbG5zOnhzZD0iaHR0cDovL3d3dy53My5vcmcvMjAwMS9YTUxTY2hlbWEiPg0KICA8TGlua0luZm9Db3JlPg0KICAgIDxMaW5rSWQ+MTg4PC9MaW5rSWQ+DQogICAgPEluZmxvd1ZhbD42LDI4NTwvSW5mbG93VmFsPg0KICAgIDxEaXNwVmFsPjYsMjg1IDwvRGlzcFZhbD4NCiAgICA8TGFzdFVwZFRpbWU+MjAyMy8xMC8zMCAxNDo1Mzo0MzwvTGFzdFVwZFRpbWU+DQogICAgPFdvcmtzaGVldE5NPlBM44CQSUZSU+OAkTwvV29ya3NoZWV0Tk0+DQogICAgPExpbmtDZWxsQWRkcmVzc0ExPlIyMTwvTGlua0NlbGxBZGRyZXNzQTE+DQogICAgPExpbmtDZWxsQWRkcmVzc1IxQzE+UjIx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YsMjg1LDY0NCwwMDA8L09yaWdpbmFsVmFsPg0KICAgIDxMYXN0TnVtVmFsPjYsMjg1PC9MYXN0TnVtVmFsPg0KICAgIDxSYXdMaW5rVmFsPjYsMjg1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9" Error="">PD94bWwgdmVyc2lvbj0iMS4wIiBlbmNvZGluZz0idXRmLTgiPz4NCjxMaW5rSW5mb0V4Y2VsIHhtbG5zOnhzaT0iaHR0cDovL3d3dy53My5vcmcvMjAwMS9YTUxTY2hlbWEtaW5zdGFuY2UiIHhtbG5zOnhzZD0iaHR0cDovL3d3dy53My5vcmcvMjAwMS9YTUxTY2hlbWEiPg0KICA8TGlua0luZm9Db3JlPg0KICAgIDxMaW5rSWQ+MTg5PC9MaW5rSWQ+DQogICAgPEluZmxvd1ZhbD4xLDkyNTwvSW5mbG93VmFsPg0KICAgIDxEaXNwVmFsPjEsOTI1IDwvRGlzcFZhbD4NCiAgICA8TGFzdFVwZFRpbWU+MjAyMy8xMC8zMCAxNDo1Mzo0MzwvTGFzdFVwZFRpbWU+DQogICAgPFdvcmtzaGVldE5NPlBM44CQSUZSU+OAkTwvV29ya3NoZWV0Tk0+DQogICAgPExpbmtDZWxsQWRkcmVzc0ExPlIyMjwvTGlua0NlbGxBZGRyZXNzQTE+DQogICAgPExpbmtDZWxsQWRkcmVzc1IxQzE+UjIy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Uy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EsOTI1LDY3NywwMDA8L09yaWdpbmFsVmFsPg0KICAgIDxMYXN0TnVtVmFsPjEsOTI1PC9MYXN0TnVtVmFsPg0KICAgIDxSYXdMaW5rVmFsPjEsOTI1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0" Error="">PD94bWwgdmVyc2lvbj0iMS4wIiBlbmNvZGluZz0idXRmLTgiPz4NCjxMaW5rSW5mb0V4Y2VsIHhtbG5zOnhzaT0iaHR0cDovL3d3dy53My5vcmcvMjAwMS9YTUxTY2hlbWEtaW5zdGFuY2UiIHhtbG5zOnhzZD0iaHR0cDovL3d3dy53My5vcmcvMjAwMS9YTUxTY2hlbWEiPg0KICA8TGlua0luZm9Db3JlPg0KICAgIDxMaW5rSWQ+MTkwPC9MaW5rSWQ+DQogICAgPEluZmxvd1ZhbD4zNDU8L0luZmxvd1ZhbD4NCiAgICA8RGlzcFZhbD4zNDUgPC9EaXNwVmFsPg0KICAgIDxMYXN0VXBkVGltZT4yMDIzLzEwLzMwIDE0OjUzOjQzPC9MYXN0VXBkVGltZT4NCiAgICA8V29ya3NoZWV0Tk0+UEzjgJBJRlJT44CRPC9Xb3Jrc2hlZXROTT4NCiAgICA8TGlua0NlbGxBZGRyZXNzQTE+UjIzPC9MaW5rQ2VsbEFkZHJlc3NBMT4NCiAgICA8TGlua0NlbGxBZGRyZXNzUjFDMT5SMjN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Q1LDg2MywwMDA8L09yaWdpbmFsVmFsPg0KICAgIDxMYXN0TnVtVmFsPjM0NTwvTGFzdE51bVZhbD4NCiAgICA8UmF3TGlua1ZhbD4zNDU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1" Error="">PD94bWwgdmVyc2lvbj0iMS4wIiBlbmNvZGluZz0idXRmLTgiPz4NCjxMaW5rSW5mb0V4Y2VsIHhtbG5zOnhzaT0iaHR0cDovL3d3dy53My5vcmcvMjAwMS9YTUxTY2hlbWEtaW5zdGFuY2UiIHhtbG5zOnhzZD0iaHR0cDovL3d3dy53My5vcmcvMjAwMS9YTUxTY2hlbWEiPg0KICA8TGlua0luZm9Db3JlPg0KICAgIDxMaW5rSWQ+MTkxPC9MaW5rSWQ+DQogICAgPEluZmxvd1ZhbD4tMTEsNDQ1PC9JbmZsb3dWYWw+DQogICAgPERpc3BWYWw+4payIDExLDQ0NSA8L0Rpc3BWYWw+DQogICAgPExhc3RVcGRUaW1lPjIwMjMvMTAvMzAgMTQ6NTM6NDM8L0xhc3RVcGRUaW1lPg0KICAgIDxXb3Jrc2hlZXROTT5QTOOAkElGUlPjgJE8L1dvcmtzaGVldE5NPg0KICAgIDxMaW5rQ2VsbEFkZHJlc3NBMT5SMjQ8L0xpbmtDZWxsQWRkcmVzc0ExPg0KICAgIDxMaW5rQ2VsbEFkZHJlc3NSMUMxPlIyNE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S8yNDIvSzkwMDAwMDA1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EsNDQ1LDA1MSwwMDA8L09yaWdpbmFsVmFsPg0KICAgIDxMYXN0TnVtVmFsPi0xMSw0NDU8L0xhc3ROdW1WYWw+DQogICAgPFJhd0xpbmtWYWw+LTExLDQ0NTwvUmF3TGlua1ZhbD4NCiAgICA8Vmlld1VuaXRUeXA+NzwvVmlld1VuaXRUeXA+DQogICAgPERlY2ltYWxQb2ludD4wPC9EZWNpbWFsUG9pbnQ+DQogICAgPFJvdW5kVHlwPjI8L1JvdW5kVHlwPg0KICAgIDxOdW1UZXh0VHlwPjE8L051bVRleHRUeXA+DQogICAgPENsYXNzVHlwPjM8L0NsYXNzVHlwPg0KICAgIDxEVG90YWxZTURITVM+MjAyMy8xMC8yNiAxMzo1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3" Error="">PD94bWwgdmVyc2lvbj0iMS4wIiBlbmNvZGluZz0idXRmLTgiPz4NCjxMaW5rSW5mb0V4Y2VsIHhtbG5zOnhzaT0iaHR0cDovL3d3dy53My5vcmcvMjAwMS9YTUxTY2hlbWEtaW5zdGFuY2UiIHhtbG5zOnhzZD0iaHR0cDovL3d3dy53My5vcmcvMjAwMS9YTUxTY2hlbWEiPg0KICA8TGlua0luZm9Db3JlPg0KICAgIDxMaW5rSWQ+MTkzPC9MaW5rSWQ+DQogICAgPEluZmxvd1ZhbD4tMTEsNDQ1PC9JbmZsb3dWYWw+DQogICAgPERpc3BWYWw+4payIDExLDQ0NSA8L0Rpc3BWYWw+DQogICAgPExhc3RVcGRUaW1lPjIwMjMvMTAvMzAgMTQ6NTM6NDM8L0xhc3RVcGRUaW1lPg0KICAgIDxXb3Jrc2hlZXROTT5QTOOAkElGUlPjgJE8L1dvcmtzaGVldE5NPg0KICAgIDxMaW5rQ2VsbEFkZHJlc3NBMT5SMjU8L0xpbmtDZWxsQWRkcmVzc0ExPg0KICAgIDxMaW5rQ2VsbEFkZHJlc3NSMUMxPlIyNU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S8yNDIvSzkwMDAwMDA1N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EsNDQ1LDA1MSwwMDA8L09yaWdpbmFsVmFsPg0KICAgIDxMYXN0TnVtVmFsPi0xMSw0NDU8L0xhc3ROdW1WYWw+DQogICAgPFJhd0xpbmtWYWw+LTExLDQ0NTwvUmF3TGlua1ZhbD4NCiAgICA8Vmlld1VuaXRUeXA+NzwvVmlld1VuaXRUeXA+DQogICAgPERlY2ltYWxQb2ludD4wPC9EZWNpbWFsUG9pbnQ+DQogICAgPFJvdW5kVHlwPjI8L1JvdW5kVHlwPg0KICAgIDxOdW1UZXh0VHlwPjE8L051bVRleHRUeXA+DQogICAgPENsYXNzVHlwPjM8L0NsYXNzVHlwPg0KICAgIDxEVG90YWxZTURITVM+MjAyMy8xMC8yNiAxMzo1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4" Error="">PD94bWwgdmVyc2lvbj0iMS4wIiBlbmNvZGluZz0idXRmLTgiPz4NCjxMaW5rSW5mb0V4Y2VsIHhtbG5zOnhzaT0iaHR0cDovL3d3dy53My5vcmcvMjAwMS9YTUxTY2hlbWEtaW5zdGFuY2UiIHhtbG5zOnhzZD0iaHR0cDovL3d3dy53My5vcmcvMjAwMS9YTUxTY2hlbWEiPg0KICA8TGlua0luZm9Db3JlPg0KICAgIDxMaW5rSWQ+MTk0PC9MaW5rSWQ+DQogICAgPEluZmxvd1ZhbD4xOCwyNjk8L0luZmxvd1ZhbD4NCiAgICA8RGlzcFZhbD4xOCwyNjkgPC9EaXNwVmFsPg0KICAgIDxMYXN0VXBkVGltZT4yMDIzLzEwLzMwIDE0OjUzOjQzPC9MYXN0VXBkVGltZT4NCiAgICA8V29ya3NoZWV0Tk0+UEzjgJBJRlJT44CRPC9Xb3Jrc2hlZXROTT4NCiAgICA8TGlua0NlbGxBZGRyZXNzQTE+UjI3PC9MaW5rQ2VsbEFkZHJlc3NBMT4NCiAgICA8TGlua0NlbGxBZGRyZXNzUjFDMT5SMjd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5MDAwMDAwNT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gsMjY5LDU4OSwwMDA8L09yaWdpbmFsVmFsPg0KICAgIDxMYXN0TnVtVmFsPjE4LDI2OTwvTGFzdE51bVZhbD4NCiAgICA8UmF3TGlua1ZhbD4xOCwyNjk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5" Error="">PD94bWwgdmVyc2lvbj0iMS4wIiBlbmNvZGluZz0idXRmLTgiPz4NCjxMaW5rSW5mb0V4Y2VsIHhtbG5zOnhzaT0iaHR0cDovL3d3dy53My5vcmcvMjAwMS9YTUxTY2hlbWEtaW5zdGFuY2UiIHhtbG5zOnhzZD0iaHR0cDovL3d3dy53My5vcmcvMjAwMS9YTUxTY2hlbWEiPg0KICA8TGlua0luZm9Db3JlPg0KICAgIDxMaW5rSWQ+MTk1PC9MaW5rSWQ+DQogICAgPEluZmxvd1ZhbD42NCw1MDk8L0luZmxvd1ZhbD4NCiAgICA8RGlzcFZhbD42NCw1MDkgPC9EaXNwVmFsPg0KICAgIDxMYXN0VXBkVGltZT4yMDIzLzEwLzMwIDE0OjUzOjQzPC9MYXN0VXBkVGltZT4NCiAgICA8V29ya3NoZWV0Tk0+UEzjgJBJRlJT44CRPC9Xb3Jrc2hlZXROTT4NCiAgICA8TGlua0NlbGxBZGRyZXNzQTE+UjI4PC9MaW5rQ2VsbEFkZHJlc3NBMT4NCiAgICA8TGlua0NlbGxBZGRyZXNzUjFDMT5SMjh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yMTA3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Y0LDUwOSw0NDEsMDAwPC9PcmlnaW5hbFZhbD4NCiAgICA8TGFzdE51bVZhbD42NCw1MDk8L0xhc3ROdW1WYWw+DQogICAgPFJhd0xpbmtWYWw+NjQsNTA5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6" Error="">PD94bWwgdmVyc2lvbj0iMS4wIiBlbmNvZGluZz0idXRmLTgiPz4NCjxMaW5rSW5mb0V4Y2VsIHhtbG5zOnhzaT0iaHR0cDovL3d3dy53My5vcmcvMjAwMS9YTUxTY2hlbWEtaW5zdGFuY2UiIHhtbG5zOnhzZD0iaHR0cDovL3d3dy53My5vcmcvMjAwMS9YTUxTY2hlbWEiPg0KICA8TGlua0luZm9Db3JlPg0KICAgIDxMaW5rSWQ+MTk2PC9MaW5rSWQ+DQogICAgPEluZmxvd1ZhbD4tMTUsMDY4PC9JbmZsb3dWYWw+DQogICAgPERpc3BWYWw+4payIDE1LDA2OCA8L0Rpc3BWYWw+DQogICAgPExhc3RVcGRUaW1lPjIwMjMvMTAvMzAgMTQ6NTM6NDM8L0xhc3RVcGRUaW1lPg0KICAgIDxXb3Jrc2hlZXROTT5QTOOAkElGUlPjgJE8L1dvcmtzaGVldE5NPg0KICAgIDxMaW5rQ2VsbEFkZHJlc3NBMT5SMjk8L0xpbmtDZWxsQWRkcmVzc0ExPg0KICAgIDxMaW5rQ2VsbEFkZHJlc3NSMUMxPlIyOU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S8yNDIvSzIxMDg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1LDA2OCw4ODEsMDAwPC9PcmlnaW5hbFZhbD4NCiAgICA8TGFzdE51bVZhbD4tMTUsMDY4PC9MYXN0TnVtVmFsPg0KICAgIDxSYXdMaW5rVmFsPi0xNSwwNjg8L1Jhd0xpbmtWYWw+DQogICAgPFZpZXdVbml0VHlwPjc8L1ZpZXdVbml0VHlwPg0KICAgIDxEZWNpbWFsUG9pbnQ+MDwvRGVjaW1hbFBvaW50Pg0KICAgIDxSb3VuZFR5cD4yPC9Sb3VuZFR5cD4NCiAgICA8TnVtVGV4dFR5cD4xPC9OdW1UZXh0VHlwPg0KICAgIDxDbGFzc1R5cD4zPC9DbGFzc1R5cD4NCiAgICA8RFRvdGFsWU1ESE1TPjIwMjMvMTAvMjYgMTM6NT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7" Error="">PD94bWwgdmVyc2lvbj0iMS4wIiBlbmNvZGluZz0idXRmLTgiPz4NCjxMaW5rSW5mb0V4Y2VsIHhtbG5zOnhzaT0iaHR0cDovL3d3dy53My5vcmcvMjAwMS9YTUxTY2hlbWEtaW5zdGFuY2UiIHhtbG5zOnhzZD0iaHR0cDovL3d3dy53My5vcmcvMjAwMS9YTUxTY2hlbWEiPg0KICA8TGlua0luZm9Db3JlPg0KICAgIDxMaW5rSWQ+MTk3PC9MaW5rSWQ+DQogICAgPEluZmxvd1ZhbD40OSw0NDA8L0luZmxvd1ZhbD4NCiAgICA8RGlzcFZhbD40OSw0NDAgPC9EaXNwVmFsPg0KICAgIDxMYXN0VXBkVGltZT4yMDIzLzEwLzMwIDE0OjUzOjQzPC9MYXN0VXBkVGltZT4NCiAgICA8V29ya3NoZWV0Tk0+UEzjgJBJRlJT44CRPC9Xb3Jrc2hlZXROTT4NCiAgICA8TGlua0NlbGxBZGRyZXNzQTE+UjMwPC9MaW5rQ2VsbEFkZHJlc3NBMT4NCiAgICA8TGlua0NlbGxBZGRyZXNzUjFDMT5SMzB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yMz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Q5LDQ0MCw1NjAsMDAwPC9PcmlnaW5hbFZhbD4NCiAgICA8TGFzdE51bVZhbD40OSw0NDA8L0xhc3ROdW1WYWw+DQogICAgPFJhd0xpbmtWYWw+NDksNDQw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8" Error="">PD94bWwgdmVyc2lvbj0iMS4wIiBlbmNvZGluZz0idXRmLTgiPz4NCjxMaW5rSW5mb0V4Y2VsIHhtbG5zOnhzaT0iaHR0cDovL3d3dy53My5vcmcvMjAwMS9YTUxTY2hlbWEtaW5zdGFuY2UiIHhtbG5zOnhzZD0iaHR0cDovL3d3dy53My5vcmcvMjAwMS9YTUxTY2hlbWEiPg0KICA8TGlua0luZm9Db3JlPg0KICAgIDxMaW5rSWQ+MTk4PC9MaW5rSWQ+DQogICAgPEluZmxvd1ZhbD40Nyw5MzQ8L0luZmxvd1ZhbD4NCiAgICA8RGlzcFZhbD40Nyw5MzQgPC9EaXNwVmFsPg0KICAgIDxMYXN0VXBkVGltZT4yMDIzLzEwLzMwIDE0OjUzOjQzPC9MYXN0VXBkVGltZT4NCiAgICA8V29ya3NoZWV0Tk0+UEzjgJBJRlJT44CRPC9Xb3Jrc2hlZXROTT4NCiAgICA8TGlua0NlbGxBZGRyZXNzQTE+UjMyPC9MaW5rQ2VsbEFkZHJlc3NBMT4NCiAgICA8TGlua0NlbGxBZGRyZXNzUjFDMT5SMzJ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yNDAx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Q3LDkzNCwyMTUsMDAwPC9PcmlnaW5hbFZhbD4NCiAgICA8TGFzdE51bVZhbD40Nyw5MzQ8L0xhc3ROdW1WYWw+DQogICAgPFJhd0xpbmtWYWw+NDcsOTM0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9" Error="">PD94bWwgdmVyc2lvbj0iMS4wIiBlbmNvZGluZz0idXRmLTgiPz4NCjxMaW5rSW5mb0V4Y2VsIHhtbG5zOnhzaT0iaHR0cDovL3d3dy53My5vcmcvMjAwMS9YTUxTY2hlbWEtaW5zdGFuY2UiIHhtbG5zOnhzZD0iaHR0cDovL3d3dy53My5vcmcvMjAwMS9YTUxTY2hlbWEiPg0KICA8TGlua0luZm9Db3JlPg0KICAgIDxMaW5rSWQ+MTk5PC9MaW5rSWQ+DQogICAgPEluZmxvd1ZhbD4xLDUwNjwvSW5mbG93VmFsPg0KICAgIDxEaXNwVmFsPjEsNTA2IDwvRGlzcFZhbD4NCiAgICA8TGFzdFVwZFRpbWU+MjAyMy8xMC8zMCAxNDo1Mzo0MzwvTGFzdFVwZFRpbWU+DQogICAgPFdvcmtzaGVldE5NPlBM44CQSUZSU+OAkTwvV29ya3NoZWV0Tk0+DQogICAgPExpbmtDZWxsQWRkcmVzc0ExPlIzMzwvTGlua0NlbGxBZGRyZXNzQTE+DQogICAgPExpbmtDZWxsQWRkcmVzc1IxQzE+UjMz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MjQwMjA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UwNiwzNDUsMDAwPC9PcmlnaW5hbFZhbD4NCiAgICA8TGFzdE51bVZhbD4xLDUwNjwvTGFzdE51bVZhbD4NCiAgICA8UmF3TGlua1ZhbD4xLDUwNjwvUmF3TGlua1ZhbD4NCiAgICA8Vmlld1VuaXRUeXA+NzwvVmlld1VuaXRUeXA+DQogICAgPERlY2ltYWxQb2ludD4wPC9EZWNpbWFsUG9pbnQ+DQogICAgPFJvdW5kVHlwPjI8L1JvdW5kVHlwPg0KICAgIDxOdW1UZXh0VHlwPjE8L051bVRleHRUeXA+DQogICAgPENsYXNzVHlwPjM8L0NsYXNzVHlwPg0KICAgIDxEVG90YWxZTURITVM+MjAyMy8xMC8yNiAxMzo1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YyNiw1MzM8L0luZmxvd1ZhbD4NCiAgICA8RGlzcFZhbD42MjYsNTMzIDwvRGlzcFZhbD4NCiAgICA8TGFzdFVwZFRpbWU+MjAyMi8xMC8yOCAxOToxODowMzwvTGFzdFVwZFRpbWU+DQogICAgPFdvcmtzaGVldE5NPlBMIFFUUuOAkElGUlPjgJE8L1dvcmtzaGVldE5NPg0KICAgIDxMaW5rQ2VsbEFkZHJlc3NBMT5YNDU8L0xpbmtDZWxsQWRkcmVzc0ExPg0KICAgIDxMaW5rQ2VsbEFkZHJlc3NSMUMxPlI0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jYsNTMzLDc2NywwMDA8L09yaWdpbmFsVmFsPg0KICAgIDxMYXN0TnVtVmFsPjYyNiw1MzM8L0xhc3ROdW1WYWw+DQogICAgPFJhd0xpbmtWYWw+NjI2LDUzM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4LDI3NzwvSW5mbG93VmFsPg0KICAgIDxEaXNwVmFsPjI4LDI3NyA8L0Rpc3BWYWw+DQogICAgPExhc3RVcGRUaW1lPjIwMjIvMTAvMjggMTk6MTg6MDM8L0xhc3RVcGRUaW1lPg0KICAgIDxXb3Jrc2hlZXROTT5QTCBRVFLjgJBJRlJT44CR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E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jc3LDQyNiwwMDA8L09yaWdpbmFsVmFsPg0KICAgIDxMYXN0TnVtVmFsPjI4LDI3NzwvTGFzdE51bVZhbD4NCiAgICA8UmF3TGlua1ZhbD4yOCwyNz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Y1NCw4MTE8L0luZmxvd1ZhbD4NCiAgICA8RGlzcFZhbD42NTQsODExIDwvRGlzcFZhbD4NCiAgICA8TGFzdFVwZFRpbWU+MjAyMi8xMC8yOCAxOToxODowMzwvTGFzdFVwZFRpbWU+DQogICAgPFdvcmtzaGVldE5NPlBMIFFUUuOAkElGUlPjgJE8L1dvcmtzaGVldE5NPg0KICAgIDxMaW5rQ2VsbEFkZHJlc3NBMT5YNDc8L0xpbmtDZWxsQWRkcmVzc0ExPg0KICAgIDxMaW5rQ2VsbEFkZHJlc3NSMUMxPlI0N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E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U0LDgxMSwxOTMsMDAwPC9PcmlnaW5hbFZhbD4NCiAgICA8TGFzdE51bVZhbD42NTQsODExPC9MYXN0TnVtVmFsPg0KICAgIDxSYXdMaW5rVmFsPjY1NCw4MTE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i01NjksNDU2PC9JbmZsb3dWYWw+DQogICAgPERpc3BWYWw+4payIDU2OSw0NTYgPC9EaXNwVmFsPg0KICAgIDxMYXN0VXBkVGltZT4yMDIyLzEwLzI4IDE5OjE4OjAzPC9MYXN0VXBkVGltZT4NCiAgICA8V29ya3NoZWV0Tk0+UEwgUVRS44CQSUZSU+OAkTwvV29ya3NoZWV0Tk0+DQogICAgPExpbmtDZWxsQWRkcmVzc0ExPlg0ODwvTGlua0NlbGxBZGRyZXNzQTE+DQogICAgPExpbmtDZWxsQWRkcmVzc1IxQzE+UjQ4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EwMjBa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Y5LDQ1Niw0MzEsMDAwPC9PcmlnaW5hbFZhbD4NCiAgICA8TGFzdE51bVZhbD4tNTY5LDQ1NjwvTGFzdE51bVZhbD4NCiAgICA8UmF3TGlua1ZhbD4tNTY5LDQ1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1LDM1NDwvSW5mbG93VmFsPg0KICAgIDxEaXNwVmFsPjg1LDM1NCA8L0Rpc3BWYWw+DQogICAgPExhc3RVcGRUaW1lPjIwMjIvMTAvMjggMTk6MTg6MDM8L0xhc3RVcGRUaW1lPg0KICAgIDxXb3Jrc2hlZXROTT5QTCBRVFLjgJBJRlJT44CR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z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1LDM1NCw3NjIsMDAwPC9PcmlnaW5hbFZhbD4NCiAgICA8TGFzdE51bVZhbD44NSwzNTQ8L0xhc3ROdW1WYWw+DQogICAgPFJhd0xpbmtWYWw+ODUsMzU0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i01NCwxMDY8L0luZmxvd1ZhbD4NCiAgICA8RGlzcFZhbD7ilrIgNTQsMTA2IDwvRGlzcFZhbD4NCiAgICA8TGFzdFVwZFRpbWU+MjAyMi8xMC8yOCAxOToxODowMzwvTGFzdFVwZFRpbWU+DQogICAgPFdvcmtzaGVldE5NPlBMIFFUUuOAkElGUlPjgJE8L1dvcmtzaGVldE5NPg0KICAgIDxMaW5rQ2VsbEFkZHJlc3NBMT5YNTA8L0xpbmtDZWxsQWRkcmVzc0ExPg0KICAgIDxMaW5rQ2VsbEFkZHJlc3NSMUMxPlI1M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QsMTA2LDA5MiwwMDA8L09yaWdpbmFsVmFsPg0KICAgIDxMYXN0TnVtVmFsPi01NCwxMDY8L0xhc3ROdW1WYWw+DQogICAgPFJhd0xpbmtWYWw+LTU0LDEw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U5MjwvSW5mbG93VmFsPg0KICAgIDxEaXNwVmFsPjU5MiA8L0Rpc3BWYWw+DQogICAgPExhc3RVcGRUaW1lPjIwMjIvMTAvMjggMTk6MTg6MDM8L0xhc3RVcGRUaW1lPg0KICAgIDxXb3Jrc2hlZXROTT5QTCBRVFLjgJBJRlJT44CRPC9Xb3Jrc2hlZXROTT4NCiAgICA8TGlua0NlbGxBZGRyZXNzQTE+WDUxPC9MaW5rQ2VsbEFkZHJlc3NBMT4NCiAgICA8TGlua0NlbGxBZGRyZXNzUjFDMT5SNT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0MFo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U5Miw5MjEsMDAwPC9PcmlnaW5hbFZhbD4NCiAgICA8TGFzdE51bVZhbD41OTI8L0xhc3ROdW1WYWw+DQogICAgPFJhd0xpbmtWYWw+NTky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E0MjwvSW5mbG93VmFsPg0KICAgIDxEaXNwVmFsPjE0MiA8L0Rpc3BWYWw+DQogICAgPExhc3RVcGRUaW1lPjIwMjIvMTAvMjggMTk6MTg6MDM8L0xhc3RVcGRUaW1lPg0KICAgIDxXb3Jrc2hlZXROTT5QTCBRVFLjgJBJRlJT44CR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TQyLDk1NiwwMDA8L09yaWdpbmFsVmFsPg0KICAgIDxMYXN0TnVtVmFsPjE0MjwvTGFzdE51bVZhbD4NCiAgICA8UmF3TGlua1ZhbD4xNDI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i0yNzwvSW5mbG93VmFsPg0KICAgIDxEaXNwVmFsPuKWsiAyNzwvRGlzcFZhbD4NCiAgICA8TGFzdFVwZFRpbWU+MjAyMi8xMC8yOCAxOToxODowMzwvTGFzdFVwZFRpbWU+DQogICAgPFdvcmtzaGVldE5NPlBMIFFUUuOAkElGUlPjgJE8L1dvcmtzaGVldE5NPg0KICAgIDxMaW5rQ2VsbEFkZHJlc3NBMT5YNTM8L0xpbmtDZWxsQWRkcmVzc0ExPg0KICAgIDxMaW5rQ2VsbEFkZHJlc3NSMUMxPlI1M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jcsNDIzLDAwMDwvT3JpZ2luYWxWYWw+DQogICAgPExhc3ROdW1WYWw+LTI3PC9MYXN0TnVtVmFsPg0KICAgIDxSYXdMaW5rVmFsPi0yN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3MDwvSW5mbG93VmFsPg0KICAgIDxEaXNwVmFsPjE3MCA8L0Rpc3BWYWw+DQogICAgPExhc3RVcGRUaW1lPjIwMjIvMTAvMjggMTk6MTg6MDM8L0xhc3RVcGRUaW1lPg0KICAgIDxXb3Jrc2hlZXROTT5QTCBRVFLjgJBJRlJT44CR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c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wLDg1MywwMDA8L09yaWdpbmFsVmFsPg0KICAgIDxMYXN0TnVtVmFsPjE3MDwvTGFzdE51bVZhbD4NCiAgICA8UmF3TGlua1ZhbD4xNz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i02OTk8L0luZmxvd1ZhbD4NCiAgICA8RGlzcFZhbD7ilrIgNjk5IDwvRGlzcFZhbD4NCiAgICA8TGFzdFVwZFRpbWU+MjAyMi8xMC8yOCAxOToxODowMzwvTGFzdFVwZFRpbWU+DQogICAgPFdvcmtzaGVldE5NPlBMIFFUUuOAkElGUlPjgJE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k5LDYxNywwMDA8L09yaWdpbmFsVmFsPg0KICAgIDxMYXN0TnVtVmFsPi02OTk8L0xhc3ROdW1WYWw+DQogICAgPFJhd0xpbmtWYWw+LTY5O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IsNDE3PC9JbmZsb3dWYWw+DQogICAgPERpc3BWYWw+Miw0MTcgPC9EaXNwVmFsPg0KICAgIDxMYXN0VXBkVGltZT4yMDIyLzEwLzI4IDE5OjE4OjAzPC9MYXN0VXBkVGltZT4NCiAgICA8V29ya3NoZWV0Tk0+UEwgUVRS44CQSUZSU+OAkT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Q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DE3LDA3MiwwMDA8L09yaWdpbmFsVmFsPg0KICAgIDxMYXN0TnVtVmFsPjIsNDE3PC9MYXN0TnVtVmFsPg0KICAgIDxSYXdMaW5rVmFsPjIsNDE3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i0xLDQxMDwvSW5mbG93VmFsPg0KICAgIDxEaXNwVmFsPuKWsiAxLDQxMCA8L0Rpc3BWYWw+DQogICAgPExhc3RVcGRUaW1lPjIwMjIvMTAvMjggMTk6MTg6MDM8L0xhc3RVcGRUaW1lPg0KICAgIDxXb3Jrc2hlZXROTT5QTCBRVFLjgJBJRlJT44CRPC9Xb3Jrc2hlZXROTT4NCiAgICA8TGlua0NlbGxBZGRyZXNzQTE+WDU3PC9MaW5rQ2VsbEFkZHJlc3NBMT4NCiAgICA8TGlua0NlbGxBZGRyZXNzUjFDMT5SNT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sNDEwLDkyMCwwMDA8L09yaWdpbmFsVmFsPg0KICAgIDxMYXN0TnVtVmFsPi0xLDQxMDwvTGFzdE51bVZhbD4NCiAgICA8UmF3TGlua1ZhbD4tMSw0MT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QsMzQ1PC9JbmZsb3dWYWw+DQogICAgPERpc3BWYWw+NCwzNDUgPC9EaXNwVmFsPg0KICAgIDxMYXN0VXBkVGltZT4yMDIyLzEwLzI4IDE5OjE4OjAzPC9MYXN0VXBkVGltZT4NCiAgICA8V29ya3NoZWV0Tk0+UEwgUVRS44CQSUZSU+OAkTwvV29ya3NoZWV0Tk0+DQogICAgPExpbmtDZWxsQWRkcmVzc0ExPlg1OTwvTGlua0NlbGxBZGRyZXNzQTE+DQogICAgPExpbmtDZWxsQWRkcmVzc1IxQzE+UjU5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0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MzQ1LDQzMywwMDA8L09yaWdpbmFsVmFsPg0KICAgIDxMYXN0TnVtVmFsPjQsMzQ1PC9MYXN0TnVtVmFsPg0KICAgIDxSYXdMaW5rVmFsPjQ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MsMzQ1PC9JbmZsb3dWYWw+DQogICAgPERpc3BWYWw+MywzNDUgPC9EaXNwVmFsPg0KICAgIDxMYXN0VXBkVGltZT4yMDIyLzEwLzI4IDE5OjE4OjAzPC9MYXN0VXBkVGltZT4NCiAgICA8V29ya3NoZWV0Tk0+UEwgUVRS44CQSUZSU+OAkTwvV29ya3NoZWV0Tk0+DQogICAgPExpbmtDZWxsQWRkcmVzc0ExPlg2MDwvTGlua0NlbGxBZGRyZXNzQTE+DQogICAgPExpbmtDZWxsQWRkcmVzc1IxQzE+UjYw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Q1LDgzNCwwMDA8L09yaWdpbmFsVmFsPg0KICAgIDxMYXN0TnVtVmFsPjMsMzQ1PC9MYXN0TnVtVmFsPg0KICAgIDxSYXdMaW5rVmFsPjM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Y2MzwvSW5mbG93VmFsPg0KICAgIDxEaXNwVmFsPjY2MyA8L0Rpc3BWYWw+DQogICAgPExhc3RVcGRUaW1lPjIwMjIvMTAvMjggMTk6MTg6MDM8L0xhc3RVcGRUaW1lPg0KICAgIDxXb3Jrc2hlZXROTT5QTCBRVFLjgJBJRlJT44CRPC9Xb3Jrc2hlZXROTT4NCiAgICA8TGlua0NlbGxBZGRyZXNzQTE+WDYxPC9MaW5rQ2VsbEFkZHJlc3NBMT4NCiAgICA8TGlua0NlbGxBZGRyZXNzUjFDMT5SNj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I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jYzLDQyMiwwMDA8L09yaWdpbmFsVmFsPg0KICAgIDxMYXN0TnVtVmFsPjY2MzwvTGFzdE51bVZhbD4NCiAgICA8UmF3TGlua1ZhbD42NjM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MzNjwvSW5mbG93VmFsPg0KICAgIDxEaXNwVmFsPjMzNiA8L0Rpc3BWYWw+DQogICAgPExhc3RVcGRUaW1lPjIwMjIvMTAvMjggMTk6MTg6MDM8L0xhc3RVcGRUaW1lPg0KICAgIDxXb3Jrc2hlZXROTT5QTCBRVFLjgJBJRlJT44CRPC9Xb3Jrc2hlZXROTT4NCiAgICA8TGlua0NlbGxBZGRyZXNzQTE+WDYyPC9MaW5rQ2VsbEFkZHJlc3NBMT4NCiAgICA8TGlua0NlbGxBZGRyZXNzUjFDMT5SNj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M2LDE3NywwMDA8L09yaWdpbmFsVmFsPg0KICAgIDxMYXN0TnVtVmFsPjMzNjwvTGFzdE51bVZhbD4NCiAgICA8UmF3TGlua1ZhbD4zMz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i00LDM5NDwvSW5mbG93VmFsPg0KICAgIDxEaXNwVmFsPuKWsiA0LDM5NCA8L0Rpc3BWYWw+DQogICAgPExhc3RVcGRUaW1lPjIwMjIvMTAvMjggMTk6MTg6MDM8L0xhc3RVcGRUaW1lPg0KICAgIDxXb3Jrc2hlZXROTT5QTCBRVFLjgJBJRlJT44CRPC9Xb3Jrc2hlZXROTT4NCiAgICA8TGlua0NlbGxBZGRyZXNzQTE+WDYzPC9MaW5rQ2VsbEFkZHJlc3NBMT4NCiAgICA8TGlua0NlbGxBZGRyZXNzUjFDMT5SNjN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i00LDM5NDwvSW5mbG93VmFsPg0KICAgIDxEaXNwVmFsPuKWsiA0LDM5NCA8L0Rpc3BWYWw+DQogICAgPExhc3RVcGRUaW1lPjIwMjIvMTAvMjggMTk6MTg6MDM8L0xhc3RVcGRUaW1lPg0KICAgIDxXb3Jrc2hlZXROTT5QTCBRVFLjgJBJRlJT44CRPC9Xb3Jrc2hlZXROTT4NCiAgICA8TGlua0NlbGxBZGRyZXNzQTE+WDY0PC9MaW5rQ2VsbEFkZHJlc3NBMT4NCiAgICA8TGlua0NlbGxBZGRyZXNzUjFDMT5SNj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0LDIxNjwvSW5mbG93VmFsPg0KICAgIDxEaXNwVmFsPjE0LDIxNiA8L0Rpc3BWYWw+DQogICAgPExhc3RVcGRUaW1lPjIwMjIvMTAvMjggMTk6MTg6MDM8L0xhc3RVcGRUaW1lPg0KICAgIDxXb3Jrc2hlZXROTT5QTCBRVFLjgJBJRlJT44CRPC9Xb3Jrc2hlZXROTT4NCiAgICA8TGlua0NlbGxBZGRyZXNzQTE+WDY2PC9MaW5rQ2VsbEFkZHJlc3NBMT4NCiAgICA8TGlua0NlbGxBZGRyZXNzUjFDMT5SNj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QsMjE2LDEzMSwwMDA8L09yaWdpbmFsVmFsPg0KICAgIDxMYXN0TnVtVmFsPjE0LDIxNjwvTGFzdE51bVZhbD4NCiAgICA8UmF3TGlua1ZhbD4xNCwyMT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Q2LDAwOTwvSW5mbG93VmFsPg0KICAgIDxEaXNwVmFsPjQ2LDAwOSA8L0Rpc3BWYWw+DQogICAgPExhc3RVcGRUaW1lPjIwMjIvMTAvMjggMTk6MTg6MDM8L0xhc3RVcGRUaW1lPg0KICAgIDxXb3Jrc2hlZXROTT5QTCBRVFLjgJBJRlJT44CRPC9Xb3Jrc2hlZXROTT4NCiAgICA8TGlua0NlbGxBZGRyZXNzQTE+WDY3PC9MaW5rQ2VsbEFkZHJlc3NBMT4NCiAgICA8TGlua0NlbGxBZGRyZXNzUjFDMT5SNj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3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Q2LDAwOSwwNTEsMDAwPC9PcmlnaW5hbFZhbD4NCiAgICA8TGFzdE51bVZhbD40NiwwMDk8L0xhc3ROdW1WYWw+DQogICAgPFJhd0xpbmtWYWw+NDYsMDA5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xMCw0Mjc8L0luZmxvd1ZhbD4NCiAgICA8RGlzcFZhbD7ilrIgMTAsNDI3IDwvRGlzcFZhbD4NCiAgICA8TGFzdFVwZFRpbWU+MjAyMi8xMC8yOCAxOToxODowMzwvTGFzdFVwZFRpbWU+DQogICAgPFdvcmtzaGVldE5NPlBMIFFUUuOAkElGUlPjgJE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g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wLDQyNyw4NzgsMDAwPC9PcmlnaW5hbFZhbD4NCiAgICA8TGFzdE51bVZhbD4tMTAsNDI3PC9MYXN0TnVtVmFsPg0KICAgIDxSYXdMaW5rVmFsPi0xMCw0Mj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M1LDU4MTwvSW5mbG93VmFsPg0KICAgIDxEaXNwVmFsPjM1LDU4MSA8L0Rpc3BWYWw+DQogICAgPExhc3RVcGRUaW1lPjIwMjIvMTAvMjggMTk6MTg6MDM8L0xhc3RVcGRUaW1lPg0KICAgIDxXb3Jrc2hlZXROTT5QTCBRVFLjgJBJRlJT44CR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zAw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M1LDU4MSwxNzMsMDAwPC9PcmlnaW5hbFZhbD4NCiAgICA8TGFzdE51bVZhbD4zNSw1ODE8L0xhc3ROdW1WYWw+DQogICAgPFJhd0xpbmtWYWw+MzUsNTgx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jMzLDcyNTwvSW5mbG93VmFsPg0KICAgIDxEaXNwVmFsPjMzLDcyNSA8L0Rpc3BWYWw+DQogICAgPExhc3RVcGRUaW1lPjIwMjIvMTAvMjggMTk6MTg6MDM8L0xhc3RVcGRUaW1lPg0KICAgIDxXb3Jrc2hlZXROTT5QTCBRVFLjgJBJRlJT44CRPC9Xb3Jrc2hlZXROTT4NCiAgICA8TGlua0NlbGxBZGRyZXNzQTE+WDcxPC9MaW5rQ2VsbEFkZHJlc3NBMT4NCiAgICA8TGlua0NlbGxBZGRyZXNzUjFDMT5SNz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NDAx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MzLDcyNSw4NjQsMDAwPC9PcmlnaW5hbFZhbD4NCiAgICA8TGFzdE51bVZhbD4zMyw3MjU8L0xhc3ROdW1WYWw+DQogICAgPFJhd0xpbmtWYWw+MzMsNzI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jEsODU1PC9JbmZsb3dWYWw+DQogICAgPERpc3BWYWw+MSw4NTUgPC9EaXNwVmFsPg0KICAgIDxMYXN0VXBkVGltZT4yMDIyLzEwLzI4IDE5OjE4OjAzPC9MYXN0VXBkVGltZT4NCiAgICA8V29ya3NoZWV0Tk0+UEwgUVRS44CQSUZSU+OAkTwvV29ya3NoZWV0Tk0+DQogICAgPExpbmtDZWxsQWRkcmVzc0ExPlg3MjwvTGlua0NlbGxBZGRyZXNzQTE+DQogICAgPExpbmtDZWxsQWRkcmVzc1IxQzE+Ujcy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QwMj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g1NSwzMDksMDAwPC9PcmlnaW5hbFZhbD4NCiAgICA8TGFzdE51bVZhbD4xLDg1NTwvTGFzdE51bVZhbD4NCiAgICA8UmF3TGlua1ZhbD4xLDg1N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I2OSwyNzQ8L0luZmxvd1ZhbD4NCiAgICA8RGlzcFZhbD4yNjksMjc0IDwvRGlzcFZhbD4NCiAgICA8TGFzdFVwZFRpbWU+MjAyMy8xMC8zMCAxNDo1Mzo0MzwvTGFzdFVwZFRpbWU+DQogICAgPFdvcmtzaGVldE5NPkJT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NjksMjc0LDIyMywwMDA8L09yaWdpbmFsVmFsPg0KICAgIDxMYXN0TnVtVmFsPjI2OSwyNzQ8L0xhc3ROdW1WYWw+DQogICAgPFJhd0xpbmtWYWw+MjY5LDI3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jQsNzI1PC9JbmZsb3dWYWw+DQogICAgPERpc3BWYWw+NCw3MjUgPC9EaXNwVmFsPg0KICAgIDxMYXN0VXBkVGltZT4yMDIzLzEwLzMwIDE0OjUzOjQzPC9MYXN0VXBkVGltZT4NCiAgICA8V29ya3NoZWV0Tk0+QlP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y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QsNzI1LDM2MiwwMDA8L09yaWdpbmFsVmFsPg0KICAgIDxMYXN0TnVtVmFsPjQsNzI1PC9MYXN0TnVtVmFsPg0KICAgIDxSYXdMaW5rVmFsPjQsNzI1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g5Miw2ODA8L0luZmxvd1ZhbD4NCiAgICA8RGlzcFZhbD44OTIsNjgwIDwvRGlzcFZhbD4NCiAgICA8TGFzdFVwZFRpbWU+MjAyMy8xMC8zMCAxNDo1Mzo0MzwvTGFzdFVwZFRpbWU+DQogICAgPFdvcmtzaGVldE5NPkJT44CQSUZSU+OAkT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44OTIsNjgwLDI2NSwwMDA8L09yaWdpbmFsVmFsPg0KICAgIDxMYXN0TnVtVmFsPjg5Miw2ODA8L0xhc3ROdW1WYWw+DQogICAgPFJhd0xpbmtWYWw+ODkyLDY4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jEzLDA2MDwvSW5mbG93VmFsPg0KICAgIDxEaXNwVmFsPjEzLDA2MCA8L0Rpc3BWYWw+DQogICAgPExhc3RVcGRUaW1lPjIwMjMvMTAvMzAgMTQ6NTM6NDM8L0xhc3RVcGRUaW1lPg0KICAgIDxXb3Jrc2hlZXROTT5C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xMywwNjAsMzMwLDAwMDwvT3JpZ2luYWxWYWw+DQogICAgPExhc3ROdW1WYWw+MTMsMDYwPC9MYXN0TnVtVmFsPg0KICAgIDxSYXdMaW5rVmFsPjEzLDA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MxOCw1MTc8L0luZmxvd1ZhbD4NCiAgICA8RGlzcFZhbD4zMTgsNTE3IDwvRGlzcFZhbD4NCiAgICA8TGFzdFVwZFRpbWU+MjAyMy8xMC8zMCAxNDo1Mzo0MzwvTGFzdFVwZFRpbWU+DQogICAgPFdvcmtzaGVldE5NPkJT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MxOCw1MTcsNjY1LDAwMDwvT3JpZ2luYWxWYWw+DQogICAgPExhc3ROdW1WYWw+MzE4LDUxNzwvTGFzdE51bVZhbD4NCiAgICA8UmF3TGlua1ZhbD4zMTgsNTE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QsNDYwPC9JbmZsb3dWYWw+DQogICAgPERpc3BWYWw+NCw0NjAgPC9EaXNwVmFsPg0KICAgIDxMYXN0VXBkVGltZT4yMDIzLzEwLzMwIDE0OjUzOjQz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D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NCw0NjAsNzc4LDAwMDwvT3JpZ2luYWxWYWw+DQogICAgPExhc3ROdW1WYWw+NCw0NjA8L0xhc3ROdW1WYWw+DQogICAgPFJhd0xpbmtWYWw+NCw0N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Y2LDAyMDwvSW5mbG93VmFsPg0KICAgIDxEaXNwVmFsPjY2LDAyMCA8L0Rpc3BWYWw+DQogICAgPExhc3RVcGRUaW1lPjIwMjMvMTAvMzAgMTQ6NTM6NDM8L0xhc3RVcGRUaW1lPg0KICAgIDxXb3Jrc2hlZXROTT5C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NjYsMDIwLDAwMCwwMDA8L09yaWdpbmFsVmFsPg0KICAgIDxMYXN0TnVtVmFsPjY2LDAyMDwvTGFzdE51bVZhbD4NCiAgICA8UmF3TGlua1ZhbD42NiwwM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 Error="">PD94bWwgdmVyc2lvbj0iMS4wIiBlbmNvZGluZz0idXRmLTgiPz4NCjxMaW5rSW5mb0V4Y2VsIHhtbG5zOnhzaT0iaHR0cDovL3d3dy53My5vcmcvMjAwMS9YTUxTY2hlbWEtaW5zdGFuY2UiIHhtbG5zOnhzZD0iaHR0cDovL3d3dy53My5vcmcvMjAwMS9YTUxTY2hlbWEiPg0KICA8TGlua0luZm9Db3JlPg0KICAgIDxMaW5rSWQ+NTc8L0xpbmtJZD4NCiAgICA8SW5mbG93VmFsPjEzLDA1NTwvSW5mbG93VmFsPg0KICAgIDxEaXNwVmFsPjEzLDA1NSA8L0Rpc3BWYWw+DQogICAgPExhc3RVcGRUaW1lPjIwMjMvMTAvMzAgMTQ6NTM6NDM8L0xhc3RVcGRUaW1lPg0KICAgIDxXb3Jrc2hlZXROTT5C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O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xMywwNTUsNzM0LDAwMDwvT3JpZ2luYWxWYWw+DQogICAgPExhc3ROdW1WYWw+MTMsMDU1PC9MYXN0TnVtVmFsPg0KICAgIDxSYXdMaW5rVmFsPjEzLDA1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 Error="">PD94bWwgdmVyc2lvbj0iMS4wIiBlbmNvZGluZz0idXRmLTgiPz4NCjxMaW5rSW5mb0V4Y2VsIHhtbG5zOnhzaT0iaHR0cDovL3d3dy53My5vcmcvMjAwMS9YTUxTY2hlbWEtaW5zdGFuY2UiIHhtbG5zOnhzZD0iaHR0cDovL3d3dy53My5vcmcvMjAwMS9YTUxTY2hlbWEiPg0KICA8TGlua0luZm9Db3JlPg0KICAgIDxMaW5rSWQ+NTg8L0xpbmtJZD4NCiAgICA8SW5mbG93VmFsPjEsNTgxLDc5NDwvSW5mbG93VmFsPg0KICAgIDxEaXNwVmFsPjEsNTgxLDc5NCA8L0Rpc3BWYWw+DQogICAgPExhc3RVcGRUaW1lPjIwMjMvMTAvMzAgMTQ6NTM6NDM8L0xhc3RVcGRUaW1lPg0KICAgIDxXb3Jrc2hlZXROTT5C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1ODEsNzk0LDM1NywwMDA8L09yaWdpbmFsVmFsPg0KICAgIDxMYXN0TnVtVmFsPjEsNTgxLDc5NDwvTGFzdE51bVZhbD4NCiAgICA8UmF3TGlua1ZhbD4xLDU4MSw3O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 Error="">PD94bWwgdmVyc2lvbj0iMS4wIiBlbmNvZGluZz0idXRmLTgiPz4NCjxMaW5rSW5mb0V4Y2VsIHhtbG5zOnhzaT0iaHR0cDovL3d3dy53My5vcmcvMjAwMS9YTUxTY2hlbWEtaW5zdGFuY2UiIHhtbG5zOnhzZD0iaHR0cDovL3d3dy53My5vcmcvMjAwMS9YTUxTY2hlbWEiPg0KICA8TGlua0luZm9Db3JlPg0KICAgIDxMaW5rSWQ+NTk8L0xpbmtJZD4NCiAgICA8SW5mbG93VmFsPjIxOSw3NDM8L0luZmxvd1ZhbD4NCiAgICA8RGlzcFZhbD4yMTksNzQzIDwvRGlzcFZhbD4NCiAgICA8TGFzdFVwZFRpbWU+MjAyMy8xMC8zMCAxNDo1Mzo0MzwvTGFzdFVwZFRpbWU+DQogICAgPFdvcmtzaGVldE5NPkJT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IxOSw3NDMsODg4LDAwMDwvT3JpZ2luYWxWYWw+DQogICAgPExhc3ROdW1WYWw+MjE5LDc0MzwvTGFzdE51bVZhbD4NCiAgICA8UmF3TGlua1ZhbD4yMTksNzQ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 Error="">PD94bWwgdmVyc2lvbj0iMS4wIiBlbmNvZGluZz0idXRmLTgiPz4NCjxMaW5rSW5mb0V4Y2VsIHhtbG5zOnhzaT0iaHR0cDovL3d3dy53My5vcmcvMjAwMS9YTUxTY2hlbWEtaW5zdGFuY2UiIHhtbG5zOnhzZD0iaHR0cDovL3d3dy53My5vcmcvMjAwMS9YTUxTY2hlbWEiPg0KICA8TGlua0luZm9Db3JlPg0KICAgIDxMaW5rSWQ+NjA8L0xpbmtJZD4NCiAgICA8SW5mbG93VmFsPjY4LDAzNjwvSW5mbG93VmFsPg0KICAgIDxEaXNwVmFsPjY4LDAzNiA8L0Rpc3BWYWw+DQogICAgPExhc3RVcGRUaW1lPjIwMjMvMTAvMzAgMTQ6NTM6NDM8L0xhc3RVcGRUaW1lPg0KICAgIDxXb3Jrc2hlZXROTT5C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42OCwwMzYsMjI5LDAwMDwvT3JpZ2luYWxWYWw+DQogICAgPExhc3ROdW1WYWw+NjgsMDM2PC9MYXN0TnVtVmFsPg0KICAgIDxSYXdMaW5rVmFsPjY4LDAz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kwLDY3OTwvSW5mbG93VmFsPg0KICAgIDxEaXNwVmFsPjkwLDY3OSA8L0Rpc3BWYWw+DQogICAgPExhc3RVcGRUaW1lPjIwMjMvMTAvMzAgMTQ6NTM6NDM8L0xhc3RVcGRUaW1lPg0KICAgIDxXb3Jrc2hlZXROTT5C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45MCw2NzksNjcyLDAwMDwvT3JpZ2luYWxWYWw+DQogICAgPExhc3ROdW1WYWw+OTAsNjc5PC9MYXN0TnVtVmFsPg0KICAgIDxSYXdMaW5rVmFsPjkwLDY3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k0LDc4NjwvSW5mbG93VmFsPg0KICAgIDxEaXNwVmFsPjk0LDc4NiA8L0Rpc3BWYWw+DQogICAgPExhc3RVcGRUaW1lPjIwMjMvMTAvMzAgMTQ6NTM6NDM8L0xhc3RVcGRUaW1lPg0KICAgIDxXb3Jrc2hlZXROTT5C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45NCw3ODYsMjY0LDAwMDwvT3JpZ2luYWxWYWw+DQogICAgPExhc3ROdW1WYWw+OTQsNzg2PC9MYXN0TnVtVmFsPg0KICAgIDxSYXdMaW5rVmFsPjk0LDc4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zLDU0MDwvSW5mbG93VmFsPg0KICAgIDxEaXNwVmFsPjEzLDU0MCA8L0Rpc3BWYWw+DQogICAgPExhc3RVcGRUaW1lPjIwMjMvMTAvMzAgMTQ6NTM6NDM8L0xhc3RVcGRUaW1lPg0KICAgIDxXb3Jrc2hlZXROTT5CU+OAkElGUlPjgJE8L1dvcmtzaGVldE5NPg0KICAgIDxMaW5rQ2VsbEFkZHJlc3NBMT5PMjE8L0xpbmtDZWxsQWRkcmVzc0ExPg0KICAgIDxMaW5rQ2VsbEFkZHJlc3NSMUMxPlIy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0PC9JdGVtSWQ+DQogICAgPERpc3BJdGVtSWQ+SzExMDIwNDAwPC9EaXNwSXRlbUlkPg0KICAgIDxDb2xJZD5SMzAxMDAwMDAjPC9Db2xJZD4NCiAgICA8VGVtQXhpc1R5cD4xMDAwMDA8L1RlbUF4aXNUeXA+DQogICAgPE1lbnVObT7pgKPntZDosqHmlL/nirbmhYvoqIjnrpfmm7g8L01lbnVObT4NCiAgICA8SXRlbU5tPuaKleizh+S4jeWLleeUozwvSXRlbU5tPg0KICAgIDxDb2xObT7lvZPmnJ/ph5HpoY08L0NvbE5tPg0KICAgIDxPcmlnaW5hbFZhbD4xMyw1NDAsNjMxLDAwMDwvT3JpZ2luYWxWYWw+DQogICAgPExhc3ROdW1WYWw+MTMsNTQwPC9MYXN0TnVtVmFsPg0KICAgIDxSYXdMaW5rVmFsPjEzLDU0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U3NCwyMDQ8L0luZmxvd1ZhbD4NCiAgICA8RGlzcFZhbD41NzQsMjA0IDwvRGlzcFZhbD4NCiAgICA8TGFzdFVwZFRpbWU+MjAyMy8xMC8zMCAxNDo1Mzo0MzwvTGFzdFVwZFRpbWU+DQogICAgPFdvcmtzaGVldE5NPkJT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U3NCwyMDQsOTY5LDAwMDwvT3JpZ2luYWxWYWw+DQogICAgPExhc3ROdW1WYWw+NTc0LDIwNDwvTGFzdE51bVZhbD4NCiAgICA8UmF3TGlua1ZhbD41NzQsMjA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 Error="">PD94bWwgdmVyc2lvbj0iMS4wIiBlbmNvZGluZz0idXRmLTgiPz4NCjxMaW5rSW5mb0V4Y2VsIHhtbG5zOnhzaT0iaHR0cDovL3d3dy53My5vcmcvMjAwMS9YTUxTY2hlbWEtaW5zdGFuY2UiIHhtbG5zOnhzZD0iaHR0cDovL3d3dy53My5vcmcvMjAwMS9YTUxTY2hlbWEiPg0KICA8TGlua0luZm9Db3JlPg0KICAgIDxMaW5rSWQ+NjU8L0xpbmtJZD4NCiAgICA8SW5mbG93VmFsPjk2LDE3MzwvSW5mbG93VmFsPg0KICAgIDxEaXNwVmFsPjk2LDE3MyA8L0Rpc3BWYWw+DQogICAgPExhc3RVcGRUaW1lPjIwMjMvMTAvMzAgMTQ6NTM6NDM8L0xhc3RVcGRUaW1lPg0KICAgIDxXb3Jrc2hlZXROTT5C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45NiwxNzMsMTc0LDAwMDwvT3JpZ2luYWxWYWw+DQogICAgPExhc3ROdW1WYWw+OTYsMTczPC9MYXN0TnVtVmFsPg0KICAgIDxSYXdMaW5rVmFsPjk2LDE3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 Error="">PD94bWwgdmVyc2lvbj0iMS4wIiBlbmNvZGluZz0idXRmLTgiPz4NCjxMaW5rSW5mb0V4Y2VsIHhtbG5zOnhzaT0iaHR0cDovL3d3dy53My5vcmcvMjAwMS9YTUxTY2hlbWEtaW5zdGFuY2UiIHhtbG5zOnhzZD0iaHR0cDovL3d3dy53My5vcmcvMjAwMS9YTUxTY2hlbWEiPg0KICA8TGlua0luZm9Db3JlPg0KICAgIDxMaW5rSWQ+NjY8L0xpbmtJZD4NCiAgICA8SW5mbG93VmFsPjE3MCw0OTg8L0luZmxvd1ZhbD4NCiAgICA8RGlzcFZhbD4xNzAsNDk4IDwvRGlzcFZhbD4NCiAgICA8TGFzdFVwZFRpbWU+MjAyMy8xMC8zMCAxNDo1Mzo0MzwvTGFzdFVwZFRpbWU+DQogICAgPFdvcmtzaGVldE5NPkJT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3MCw0OTgsNzY0LDAwMDwvT3JpZ2luYWxWYWw+DQogICAgPExhc3ROdW1WYWw+MTcwLDQ5ODwvTGFzdE51bVZhbD4NCiAgICA8UmF3TGlua1ZhbD4xNzAsNDk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 Error="">PD94bWwgdmVyc2lvbj0iMS4wIiBlbmNvZGluZz0idXRmLTgiPz4NCjxMaW5rSW5mb0V4Y2VsIHhtbG5zOnhzaT0iaHR0cDovL3d3dy53My5vcmcvMjAwMS9YTUxTY2hlbWEtaW5zdGFuY2UiIHhtbG5zOnhzZD0iaHR0cDovL3d3dy53My5vcmcvMjAwMS9YTUxTY2hlbWEiPg0KICA8TGlua0luZm9Db3JlPg0KICAgIDxMaW5rSWQ+Njc8L0xpbmtJZD4NCiAgICA8SW5mbG93VmFsPjEsNzAzPC9JbmZsb3dWYWw+DQogICAgPERpc3BWYWw+MSw3MDMgPC9EaXNwVmFsPg0KICAgIDxMYXN0VXBkVGltZT4yMDIzLzEwLzMwIDE0OjUzOjQzPC9MYXN0VXBkVGltZT4NCiAgICA8V29ya3NoZWV0Tk0+QlPjgJBJRlJT44CRPC9Xb3Jrc2hlZXROTT4NCiAgICA8TGlua0NlbGxBZGRyZXNzQTE+TzI1PC9MaW5rQ2VsbEFkZHJlc3NBMT4NCiAgICA8TGlua0NlbGxBZGRyZXNzUjFDMT5SMjV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Sw3MDMsNzcyLDAwMDwvT3JpZ2luYWxWYWw+DQogICAgPExhc3ROdW1WYWw+MSw3MDM8L0xhc3ROdW1WYWw+DQogICAgPFJhd0xpbmtWYWw+MSw3M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 Error="">PD94bWwgdmVyc2lvbj0iMS4wIiBlbmNvZGluZz0idXRmLTgiPz4NCjxMaW5rSW5mb0V4Y2VsIHhtbG5zOnhzaT0iaHR0cDovL3d3dy53My5vcmcvMjAwMS9YTUxTY2hlbWEtaW5zdGFuY2UiIHhtbG5zOnhzZD0iaHR0cDovL3d3dy53My5vcmcvMjAwMS9YTUxTY2hlbWEiPg0KICA8TGlua0luZm9Db3JlPg0KICAgIDxMaW5rSWQ+Njg8L0xpbmtJZD4NCiAgICA8SW5mbG93VmFsPjEzLDMyMjwvSW5mbG93VmFsPg0KICAgIDxEaXNwVmFsPjEzLDMyMiA8L0Rpc3BWYWw+DQogICAgPExhc3RVcGRUaW1lPjIwMjMvMTAvMzAgMTQ6NTM6NDM8L0xhc3RVcGRUaW1lPg0KICAgIDxXb3Jrc2hlZXROTT5C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kEwMDAjPC9JdGVtSWQ+DQogICAgPERpc3BJdGVtSWQ+SzExMDJBMDAwMDwvRGlzcEl0ZW1JZD4NCiAgICA8Q29sSWQ+UjMwMTAwMDAwIzwvQ29sSWQ+DQogICAgPFRlbUF4aXNUeXA+MTAwMDAwPC9UZW1BeGlzVHlwPg0KICAgIDxNZW51Tm0+6YCj57WQ6LKh5pS/54q25oWL6KiI566X5pu4PC9NZW51Tm0+DQogICAgPEl0ZW1ObT7jgZ3jga7ku5bjga7pnZ7mtYHli5Xos4fnlKM8L0l0ZW1ObT4NCiAgICA8Q29sTm0+5b2T5pyf6YeR6aGNPC9Db2xObT4NCiAgICA8T3JpZ2luYWxWYWw+MTMsMzIyLDM2MCwwMDA8L09yaWdpbmFsVmFsPg0KICAgIDxMYXN0TnVtVmFsPjEzLDMyMjwvTGFzdE51bVZhbD4NCiAgICA8UmF3TGlua1ZhbD4xMywzMj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gsOTU0PC9JbmZsb3dWYWw+DQogICAgPERpc3BWYWw+OCw5NTQgPC9EaXNwVmFsPg0KICAgIDxMYXN0VXBkVGltZT4yMDIzLzEwLzMwIDE0OjUzOjQzPC9MYXN0VXBkVGltZT4NCiAgICA8V29ya3NoZWV0Tk0+QlP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OCw5NTQsMjc1LDAwMDwvT3JpZ2luYWxWYWw+DQogICAgPExhc3ROdW1WYWw+OCw5NTQ8L0xhc3ROdW1WYWw+DQogICAgPFJhd0xpbmtWYWw+OCw5N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EsMzUxLDY0MzwvSW5mbG93VmFsPg0KICAgIDxEaXNwVmFsPjEsMzUxLDY0MyA8L0Rpc3BWYWw+DQogICAgPExhc3RVcGRUaW1lPjIwMjMvMTAvMzAgMTQ6NTM6NDM8L0xhc3RVcGRUaW1lPg0KICAgIDxXb3Jrc2hlZXROTT5C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zNTEsNjQzLDk5OCwwMDA8L09yaWdpbmFsVmFsPg0KICAgIDxMYXN0TnVtVmFsPjEsMzUxLDY0MzwvTGFzdE51bVZhbD4NCiAgICA8UmF3TGlua1ZhbD4xLDM1MSw2N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IsOTMzLDQzODwvSW5mbG93VmFsPg0KICAgIDxEaXNwVmFsPjIsOTMzLDQzOCA8L0Rpc3BWYWw+DQogICAgPExhc3RVcGRUaW1lPjIwMjMvMTAvMzAgMTQ6NTM6NDM8L0xhc3RVcGRUaW1lPg0KICAgIDxXb3Jrc2hlZXROTT5C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YyMiwwMzc8L0luZmxvd1ZhbD4NCiAgICA8RGlzcFZhbD42MjIsMDM3IDwvRGlzcFZhbD4NCiAgICA8TGFzdFVwZFRpbWU+MjAyMy8xMC8zMCAxNDo1Mzo0MzwvTGFzdFVwZFRpbWU+DQogICAgPFdvcmtzaGVldE5NPkJT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YyMiwwMzcsNDc5LDAwMDwvT3JpZ2luYWxWYWw+DQogICAgPExhc3ROdW1WYWw+NjIyLDAzNzwvTGFzdE51bVZhbD4NCiAgICA8UmF3TGlua1ZhbD42MjIsMDM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 Error="">PD94bWwgdmVyc2lvbj0iMS4wIiBlbmNvZGluZz0idXRmLTgiPz4NCjxMaW5rSW5mb0V4Y2VsIHhtbG5zOnhzaT0iaHR0cDovL3d3dy53My5vcmcvMjAwMS9YTUxTY2hlbWEtaW5zdGFuY2UiIHhtbG5zOnhzZD0iaHR0cDovL3d3dy53My5vcmcvMjAwMS9YTUxTY2hlbWEiPg0KICA8TGlua0luZm9Db3JlPg0KICAgIDxMaW5rSWQ+NzM8L0xpbmtJZD4NCiAgICA8SW5mbG93VmFsPjE3LDM0NzwvSW5mbG93VmFsPg0KICAgIDxEaXNwVmFsPjE3LDM0NyA8L0Rpc3BWYWw+DQogICAgPExhc3RVcGRUaW1lPjIwMjMvMTAvMzAgMTQ6NTM6NDM8L0xhc3RVcGRUaW1lPg0KICAgIDxXb3Jrc2hlZXROTT5C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NywzNDcsNzI5LDAwMDwvT3JpZ2luYWxWYWw+DQogICAgPExhc3ROdW1WYWw+MTcsMzQ3PC9MYXN0TnVtVmFsPg0KICAgIDxSYXdMaW5rVmFsPjE3LDM0N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 Error="">PD94bWwgdmVyc2lvbj0iMS4wIiBlbmNvZGluZz0idXRmLTgiPz4NCjxMaW5rSW5mb0V4Y2VsIHhtbG5zOnhzaT0iaHR0cDovL3d3dy53My5vcmcvMjAwMS9YTUxTY2hlbWEtaW5zdGFuY2UiIHhtbG5zOnhzZD0iaHR0cDovL3d3dy53My5vcmcvMjAwMS9YTUxTY2hlbWEiPg0KICA8TGlua0luZm9Db3JlPg0KICAgIDxMaW5rSWQ+NzQ8L0xpbmtJZD4NCiAgICA8SW5mbG93VmFsPjE5MiwxOTA8L0luZmxvd1ZhbD4NCiAgICA8RGlzcFZhbD4xOTIsMTkwIDwvRGlzcFZhbD4NCiAgICA8TGFzdFVwZFRpbWU+MjAyMy8xMC8zMCAxNDo1Mzo0MzwvTGFzdFVwZFRpbWU+DQogICAgPFdvcmtzaGVldE5NPkJT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E5MiwxOTAsNTM0LDAwMDwvT3JpZ2luYWxWYWw+DQogICAgPExhc3ROdW1WYWw+MTkyLDE5MDwvTGFzdE51bVZhbD4NCiAgICA8UmF3TGlua1ZhbD4xOTIsMTkw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1LDc0NDwvSW5mbG93VmFsPg0KICAgIDxEaXNwVmFsPjE1LDc0NCA8L0Rpc3BWYWw+DQogICAgPExhc3RVcGRUaW1lPjIwMjMvMTAvMzAgMTQ6NTM6NDM8L0xhc3RVcGRUaW1lPg0KICAgIDxXb3Jrc2hlZXROTT5C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zPC9JdGVtSWQ+DQogICAgPERpc3BJdGVtSWQ+SzEyMDE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xNSw3NDQsOTY2LDAwMDwvT3JpZ2luYWxWYWw+DQogICAgPExhc3ROdW1WYWw+MTUsNzQ0PC9MYXN0TnVtVmFsPg0KICAgIDxSYXdMaW5rVmFsPjE1LDc0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E5LDI2MDwvSW5mbG93VmFsPg0KICAgIDxEaXNwVmFsPjE5LDI2MCA8L0Rpc3BWYWw+DQogICAgPExhc3RVcGRUaW1lPjIwMjMvMTAvMzAgMTQ6NTM6NDM8L0xhc3RVcGRUaW1lPg0KICAgIDxXb3Jrc2hlZXROTT5C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0PC9JdGVtSWQ+DQogICAgPERpc3BJdGVtSWQ+SzEyMDEwNDAwPC9EaXNwSXRlbUlkPg0KICAgIDxDb2xJZD5SMzAxMDAwMDAjPC9Db2xJZD4NCiAgICA8VGVtQXhpc1R5cD4xMDAwMDA8L1RlbUF4aXNUeXA+DQogICAgPE1lbnVObT7pgKPntZDosqHmlL/nirbmhYvoqIjnrpfmm7g8L01lbnVObT4NCiAgICA8SXRlbU5tPuacquaJleazleS6uuaJgOW+l+eojjwvSXRlbU5tPg0KICAgIDxDb2xObT7lvZPmnJ/ph5HpoY08L0NvbE5tPg0KICAgIDxPcmlnaW5hbFZhbD4xOSwyNjAsMzgyLDAwMDwvT3JpZ2luYWxWYWw+DQogICAgPExhc3ROdW1WYWw+MTksMjYwPC9MYXN0TnVtVmFsPg0KICAgIDxSYXdMaW5rVmFsPjE5LDI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 Error="">PD94bWwgdmVyc2lvbj0iMS4wIiBlbmNvZGluZz0idXRmLTgiPz4NCjxMaW5rSW5mb0V4Y2VsIHhtbG5zOnhzaT0iaHR0cDovL3d3dy53My5vcmcvMjAwMS9YTUxTY2hlbWEtaW5zdGFuY2UiIHhtbG5zOnhzZD0iaHR0cDovL3d3dy53My5vcmcvMjAwMS9YTUxTY2hlbWEiPg0KICA8TGlua0luZm9Db3JlPg0KICAgIDxMaW5rSWQ+Nzc8L0xpbmtJZD4NCiAgICA8SW5mbG93VmFsPjIsMzAwPC9JbmZsb3dWYWw+DQogICAgPERpc3BWYWw+MiwzMDAgPC9EaXNwVmFsPg0KICAgIDxMYXN0VXBkVGltZT4yMDIzLzEwLzMwIDE0OjUzOjQzPC9MYXN0VXBkVGltZT4NCiAgICA8V29ya3NoZWV0Tk0+QlP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U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iwzMDAsMjM4LDAwMDwvT3JpZ2luYWxWYWw+DQogICAgPExhc3ROdW1WYWw+MiwzMDA8L0xhc3ROdW1WYWw+DQogICAgPFJhd0xpbmtWYWw+MiwzMD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 Error="">PD94bWwgdmVyc2lvbj0iMS4wIiBlbmNvZGluZz0idXRmLTgiPz4NCjxMaW5rSW5mb0V4Y2VsIHhtbG5zOnhzaT0iaHR0cDovL3d3dy53My5vcmcvMjAwMS9YTUxTY2hlbWEtaW5zdGFuY2UiIHhtbG5zOnhzZD0iaHR0cDovL3d3dy53My5vcmcvMjAwMS9YTUxTY2hlbWEiPg0KICA8TGlua0luZm9Db3JlPg0KICAgIDxMaW5rSWQ+Nzg8L0xpbmtJZD4NCiAgICA8SW5mbG93VmFsPjcyLDUzOTwvSW5mbG93VmFsPg0KICAgIDxEaXNwVmFsPjcyLDUzOSA8L0Rpc3BWYWw+DQogICAgPExhc3RVcGRUaW1lPjIwMjMvMTAvMzAgMTQ6NTM6NDM8L0xhc3RVcGRUaW1lPg0KICAgIDxXb3Jrc2hlZXROTT5C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NzIsNTM5LDk1OSwwMDA8L09yaWdpbmFsVmFsPg0KICAgIDxMYXN0TnVtVmFsPjcyLDUzOTwvTGFzdE51bVZhbD4NCiAgICA8UmF3TGlua1ZhbD43Miw1Mzk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 Error="">PD94bWwgdmVyc2lvbj0iMS4wIiBlbmNvZGluZz0idXRmLTgiPz4NCjxMaW5rSW5mb0V4Y2VsIHhtbG5zOnhzaT0iaHR0cDovL3d3dy53My5vcmcvMjAwMS9YTUxTY2hlbWEtaW5zdGFuY2UiIHhtbG5zOnhzZD0iaHR0cDovL3d3dy53My5vcmcvMjAwMS9YTUxTY2hlbWEiPg0KICA8TGlua0luZm9Db3JlPg0KICAgIDxMaW5rSWQ+Nzk8L0xpbmtJZD4NCiAgICA8SW5mbG93VmFsPjk0MSw0MjE8L0luZmxvd1ZhbD4NCiAgICA8RGlzcFZhbD45NDEsNDIxIDwvRGlzcFZhbD4NCiAgICA8TGFzdFVwZFRpbWU+MjAyMy8xMC8zMCAxNDo1Mzo0MzwvTGFzdFVwZFRpbWU+DQogICAgPFdvcmtzaGVldE5NPkJT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wMVo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AwMDA8L1RlbUF4aXNUeXA+DQogICAgPE1lbnVObT7pgKPntZDosqHmlL/nirbmhYvoqIjnrpfmm7g8L01lbnVObT4NCiAgICA8SXRlbU5tPua1geWLleiyoOWCteWQiOioiDwvSXRlbU5tPg0KICAgIDxDb2xObT7lvZPmnJ/ph5HpoY08L0NvbE5tPg0KICAgIDxPcmlnaW5hbFZhbD45NDEsNDIxLDI4NywwMDA8L09yaWdpbmFsVmFsPg0KICAgIDxMYXN0TnVtVmFsPjk0MSw0MjE8L0xhc3ROdW1WYWw+DQogICAgPFJhd0xpbmtWYWw+OTQxLDQy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 Error="">PD94bWwgdmVyc2lvbj0iMS4wIiBlbmNvZGluZz0idXRmLTgiPz4NCjxMaW5rSW5mb0V4Y2VsIHhtbG5zOnhzaT0iaHR0cDovL3d3dy53My5vcmcvMjAwMS9YTUxTY2hlbWEtaW5zdGFuY2UiIHhtbG5zOnhzZD0iaHR0cDovL3d3dy53My5vcmcvMjAwMS9YTUxTY2hlbWEiPg0KICA8TGlua0luZm9Db3JlPg0KICAgIDxMaW5rSWQ+ODA8L0xpbmtJZD4NCiAgICA8SW5mbG93VmFsPjU2LDIyMzwvSW5mbG93VmFsPg0KICAgIDxEaXNwVmFsPjU2LDIyMyA8L0Rpc3BWYWw+DQogICAgPExhc3RVcGRUaW1lPjIwMjMvMTAvMzAgMTQ6NTM6NDM8L0xhc3RVcGRUaW1lPg0KICAgIDxXb3Jrc2hlZXROTT5CU+OAkElGUlPjgJE8L1dvcmtzaGVldE5NPg0KICAgIDxMaW5rQ2VsbEFkZHJlc3NBMT5PNDE8L0xpbmtDZWxsQWRkcmVzc0ExPg0KICAgIDxMaW5rQ2VsbEFkZHJlc3NSMUMxPlI0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41NiwyMjMsNzM5LDAwMDwvT3JpZ2luYWxWYWw+DQogICAgPExhc3ROdW1WYWw+NTYsMjIzPC9MYXN0TnVtVmFsPg0KICAgIDxSYXdMaW5rVmFsPjU2LDIy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 Error="">PD94bWwgdmVyc2lvbj0iMS4wIiBlbmNvZGluZz0idXRmLTgiPz4NCjxMaW5rSW5mb0V4Y2VsIHhtbG5zOnhzaT0iaHR0cDovL3d3dy53My5vcmcvMjAwMS9YTUxTY2hlbWEtaW5zdGFuY2UiIHhtbG5zOnhzZD0iaHR0cDovL3d3dy53My5vcmcvMjAwMS9YTUxTY2hlbWEiPg0KICA8TGlua0luZm9Db3JlPg0KICAgIDxMaW5rSWQ+ODE8L0xpbmtJZD4NCiAgICA8SW5mbG93VmFsPjkwMSwxNDc8L0luZmxvd1ZhbD4NCiAgICA8RGlzcFZhbD45MDEsMTQ3IDwvRGlzcFZhbD4NCiAgICA8TGFzdFVwZFRpbWU+MjAyMy8xMC8zMCAxNDo1Mzo0MzwvTGFzdFVwZFRpbWU+DQogICAgPFdvcmtzaGVldE5NPkJT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kwMSwxNDcsNTg3LDAwMDwvT3JpZ2luYWxWYWw+DQogICAgPExhc3ROdW1WYWw+OTAxLDE0NzwvTGFzdE51bVZhbD4NCiAgICA8UmF3TGlua1ZhbD45MDEsMTQ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 Error="">PD94bWwgdmVyc2lvbj0iMS4wIiBlbmNvZGluZz0idXRmLTgiPz4NCjxMaW5rSW5mb0V4Y2VsIHhtbG5zOnhzaT0iaHR0cDovL3d3dy53My5vcmcvMjAwMS9YTUxTY2hlbWEtaW5zdGFuY2UiIHhtbG5zOnhzZD0iaHR0cDovL3d3dy53My5vcmcvMjAwMS9YTUxTY2hlbWEiPg0KICA8TGlua0luZm9Db3JlPg0KICAgIDxMaW5rSWQ+ODI8L0xpbmtJZD4NCiAgICA8SW5mbG93VmFsPjksMDAyPC9JbmZsb3dWYWw+DQogICAgPERpc3BWYWw+OSwwMDIgPC9EaXNwVmFsPg0KICAgIDxMYXN0VXBkVGltZT4yMDIzLzEwLzMwIDE0OjUzOjQzPC9MYXN0VXBkVGltZT4NCiAgICA8V29ya3NoZWV0Tk0+QlPjgJBJRlJT44CR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wMDIsNjA5LDAwMDwvT3JpZ2luYWxWYWw+DQogICAgPExhc3ROdW1WYWw+OSwwMDI8L0xhc3ROdW1WYWw+DQogICAgPFJhd0xpbmtWYWw+OSwwMD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 Error="">PD94bWwgdmVyc2lvbj0iMS4wIiBlbmNvZGluZz0idXRmLTgiPz4NCjxMaW5rSW5mb0V4Y2VsIHhtbG5zOnhzaT0iaHR0cDovL3d3dy53My5vcmcvMjAwMS9YTUxTY2hlbWEtaW5zdGFuY2UiIHhtbG5zOnhzZD0iaHR0cDovL3d3dy53My5vcmcvMjAwMS9YTUxTY2hlbWEiPg0KICA8TGlua0luZm9Db3JlPg0KICAgIDxMaW5rSWQ+ODM8L0xpbmtJZD4NCiAgICA8SW5mbG93VmFsPjMwNjwvSW5mbG93VmFsPg0KICAgIDxEaXNwVmFsPjMwNiA8L0Rpc3BWYWw+DQogICAgPExhc3RVcGRUaW1lPjIwMjMvMTAvMzAgMTQ6NTM6NDM8L0xhc3RVcGRUaW1lPg0KICAgIDxXb3Jrc2hlZXROTT5CU+OAkElGUlPjgJE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xPC9JdGVtSWQ+DQogICAgPERpc3BJdGVtSWQ+SzEyMDI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zMDYsMDY1LDAwMDwvT3JpZ2luYWxWYWw+DQogICAgPExhc3ROdW1WYWw+MzA2PC9MYXN0TnVtVmFsPg0KICAgIDxSYXdMaW5rVmFsPjMw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 Error="">PD94bWwgdmVyc2lvbj0iMS4wIiBlbmNvZGluZz0idXRmLTgiPz4NCjxMaW5rSW5mb0V4Y2VsIHhtbG5zOnhzaT0iaHR0cDovL3d3dy53My5vcmcvMjAwMS9YTUxTY2hlbWEtaW5zdGFuY2UiIHhtbG5zOnhzZD0iaHR0cDovL3d3dy53My5vcmcvMjAwMS9YTUxTY2hlbWEiPg0KICA8TGlua0luZm9Db3JlPg0KICAgIDxMaW5rSWQ+ODQ8L0xpbmtJZD4NCiAgICA8SW5mbG93VmFsPjI1LDAzMjwvSW5mbG93VmFsPg0KICAgIDxEaXNwVmFsPjI1LDAzMiA8L0Rpc3BWYWw+DQogICAgPExhc3RVcGRUaW1lPjIwMjMvMTAvMzAgMTQ6NTM6NDM8L0xhc3RVcGRUaW1lPg0KICAgIDxXb3Jrc2hlZXROTT5C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NSwwMzIsNDMzLDAwMDwvT3JpZ2luYWxWYWw+DQogICAgPExhc3ROdW1WYWw+MjUsMDMyPC9MYXN0TnVtVmFsPg0KICAgIDxSYXdMaW5rVmFsPjI1LDAzM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 Error="">PD94bWwgdmVyc2lvbj0iMS4wIiBlbmNvZGluZz0idXRmLTgiPz4NCjxMaW5rSW5mb0V4Y2VsIHhtbG5zOnhzaT0iaHR0cDovL3d3dy53My5vcmcvMjAwMS9YTUxTY2hlbWEtaW5zdGFuY2UiIHhtbG5zOnhzZD0iaHR0cDovL3d3dy53My5vcmcvMjAwMS9YTUxTY2hlbWEiPg0KICA8TGlua0luZm9Db3JlPg0KICAgIDxMaW5rSWQ+ODU8L0xpbmtJZD4NCiAgICA8SW5mbG93VmFsPjUyLDA1MTwvSW5mbG93VmFsPg0KICAgIDxEaXNwVmFsPjUyLDA1MSA8L0Rpc3BWYWw+DQogICAgPExhc3RVcGRUaW1lPjIwMjMvMTAvMzAgMTQ6NTM6NDM8L0xhc3RVcGRUaW1lPg0KICAgIDxXb3Jrc2hlZXROTT5C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41MiwwNTEsNDcxLDAwMDwvT3JpZ2luYWxWYWw+DQogICAgPExhc3ROdW1WYWw+NTIsMDUxPC9MYXN0TnVtVmFsPg0KICAgIDxSYXdMaW5rVmFsPjUyLDA1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 Error="">PD94bWwgdmVyc2lvbj0iMS4wIiBlbmNvZGluZz0idXRmLTgiPz4NCjxMaW5rSW5mb0V4Y2VsIHhtbG5zOnhzaT0iaHR0cDovL3d3dy53My5vcmcvMjAwMS9YTUxTY2hlbWEtaW5zdGFuY2UiIHhtbG5zOnhzZD0iaHR0cDovL3d3dy53My5vcmcvMjAwMS9YTUxTY2hlbWEiPg0KICA8TGlua0luZm9Db3JlPg0KICAgIDxMaW5rSWQ+ODY8L0xpbmtJZD4NCiAgICA8SW5mbG93VmFsPjksMTU4PC9JbmZsb3dWYWw+DQogICAgPERpc3BWYWw+OSwxNTggPC9EaXNwVmFsPg0KICAgIDxMYXN0VXBkVGltZT4yMDIzLzEwLzMwIDE0OjUzOjQz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xMjAyQT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ksMTU4LDQyMywwMDA8L09yaWdpbmFsVmFsPg0KICAgIDxMYXN0TnVtVmFsPjksMTU4PC9MYXN0TnVtVmFsPg0KICAgIDxSYXdMaW5rVmFsPjksMTU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 Error="">PD94bWwgdmVyc2lvbj0iMS4wIiBlbmNvZGluZz0idXRmLTgiPz4NCjxMaW5rSW5mb0V4Y2VsIHhtbG5zOnhzaT0iaHR0cDovL3d3dy53My5vcmcvMjAwMS9YTUxTY2hlbWEtaW5zdGFuY2UiIHhtbG5zOnhzZD0iaHR0cDovL3d3dy53My5vcmcvMjAwMS9YTUxTY2hlbWEiPg0KICA8TGlua0luZm9Db3JlPg0KICAgIDxMaW5rSWQ+ODc8L0xpbmtJZD4NCiAgICA8SW5mbG93VmFsPjMzLDgxOTwvSW5mbG93VmFsPg0KICAgIDxEaXNwVmFsPjMzLDgxOSA8L0Rpc3BWYWw+DQogICAgPExhc3RVcGRUaW1lPjIwMjMvMTAvMzAgMTQ6NTM6NDM8L0xhc3RVcGRUaW1lPg0KICAgIDxXb3Jrc2hlZXROTT5CU+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zMyw4MTksNjMyLDAwMDwvT3JpZ2luYWxWYWw+DQogICAgPExhc3ROdW1WYWw+MzMsODE5PC9MYXN0TnVtVmFsPg0KICAgIDxSYXdMaW5rVmFsPjMzLDgx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 Error="">PD94bWwgdmVyc2lvbj0iMS4wIiBlbmNvZGluZz0idXRmLTgiPz4NCjxMaW5rSW5mb0V4Y2VsIHhtbG5zOnhzaT0iaHR0cDovL3d3dy53My5vcmcvMjAwMS9YTUxTY2hlbWEtaW5zdGFuY2UiIHhtbG5zOnhzZD0iaHR0cDovL3d3dy53My5vcmcvMjAwMS9YTUxTY2hlbWEiPg0KICA8TGlua0luZm9Db3JlPg0KICAgIDxMaW5rSWQ+ODg8L0xpbmtJZD4NCiAgICA8SW5mbG93VmFsPjEsMDg2LDc0MTwvSW5mbG93VmFsPg0KICAgIDxEaXNwVmFsPjEsMDg2LDc0MSA8L0Rpc3BWYWw+DQogICAgPExhc3RVcGRUaW1lPjIwMjMvMTAvMzAgMTQ6NTM6NDM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MSwwODYsNzQxLDk1OSwwMDA8L09yaWdpbmFsVmFsPg0KICAgIDxMYXN0TnVtVmFsPjEsMDg2LDc0MTwvTGFzdE51bVZhbD4NCiAgICA8UmF3TGlua1ZhbD4xLDA4Niw3NDE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 Error="">PD94bWwgdmVyc2lvbj0iMS4wIiBlbmNvZGluZz0idXRmLTgiPz4NCjxMaW5rSW5mb0V4Y2VsIHhtbG5zOnhzaT0iaHR0cDovL3d3dy53My5vcmcvMjAwMS9YTUxTY2hlbWEtaW5zdGFuY2UiIHhtbG5zOnhzZD0iaHR0cDovL3d3dy53My5vcmcvMjAwMS9YTUxTY2hlbWEiPg0KICA8TGlua0luZm9Db3JlPg0KICAgIDxMaW5rSWQ+ODk8L0xpbmtJZD4NCiAgICA8SW5mbG93VmFsPjIsMDI4LDE2MzwvSW5mbG93VmFsPg0KICAgIDxEaXNwVmFsPjIsMDI4LDE2MyA8L0Rpc3BWYWw+DQogICAgPExhc3RVcGRUaW1lPjIwMjMvMTAvMzAgMTQ6NTM6NDM8L0xhc3RVcGRUaW1lPg0KICAgIDxXb3Jrc2hlZXROTT5C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iwwMjgsMTYzLDI0NiwwMDA8L09yaWdpbmFsVmFsPg0KICAgIDxMYXN0TnVtVmFsPjIsMDI4LDE2MzwvTGFzdE51bVZhbD4NCiAgICA8UmF3TGlua1ZhbD4yLDAyOCwxNj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 Error="">PD94bWwgdmVyc2lvbj0iMS4wIiBlbmNvZGluZz0idXRmLTgiPz4NCjxMaW5rSW5mb0V4Y2VsIHhtbG5zOnhzaT0iaHR0cDovL3d3dy53My5vcmcvMjAwMS9YTUxTY2hlbWEtaW5zdGFuY2UiIHhtbG5zOnhzZD0iaHR0cDovL3d3dy53My5vcmcvMjAwMS9YTUxTY2hlbWEiPg0KICA8TGlua0luZm9Db3JlPg0KICAgIDxMaW5rSWQ+OTA8L0xpbmtJZD4NCiAgICA8SW5mbG93VmFsPjE2MCwzMzk8L0luZmxvd1ZhbD4NCiAgICA8RGlzcFZhbD4xNjAsMzM5IDwvRGlzcFZhbD4NCiAgICA8TGFzdFVwZFRpbWU+MjAyMy8xMC8zMCAxNDo1Mzo0MzwvTGFzdFVwZFRpbWU+DQogICAgPFdvcmtzaGVldE5NPkJT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 Error="">PD94bWwgdmVyc2lvbj0iMS4wIiBlbmNvZGluZz0idXRmLTgiPz4NCjxMaW5rSW5mb0V4Y2VsIHhtbG5zOnhzaT0iaHR0cDovL3d3dy53My5vcmcvMjAwMS9YTUxTY2hlbWEtaW5zdGFuY2UiIHhtbG5zOnhzZD0iaHR0cDovL3d3dy53My5vcmcvMjAwMS9YTUxTY2hlbWEiPg0KICA8TGlua0luZm9Db3JlPg0KICAgIDxMaW5rSWQ+OTE8L0xpbmtJZD4NCiAgICA8SW5mbG93VmFsPjE0NywwNDE8L0luZmxvd1ZhbD4NCiAgICA8RGlzcFZhbD4xNDcsMDQxIDwvRGlzcFZhbD4NCiAgICA8TGFzdFVwZFRpbWU+MjAyMy8xMC8zMCAxNDo1Mzo0MzwvTGFzdFVwZFRpbWU+DQogICAgPFdvcmtzaGVldE5NPkJT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2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Y8L0l0ZW1JZD4NCiAgICA8RGlzcEl0ZW1JZD5LMTIyMTAwMjA8L0Rpc3BJdGVtSWQ+DQogICAgPENvbElkPlIzMDEwMDAwMCM8L0NvbElkPg0KICAgIDxUZW1BeGlzVHlwPjEwMDAwMDwvVGVtQXhpc1R5cD4NCiAgICA8TWVudU5tPumAo+e1kOiyoeaUv+eKtuaFi+ioiOeul+abuDwvTWVudU5tPg0KICAgIDxJdGVtTm0+6LOH5pys5Ymw5L2Z6YeRPC9JdGVtTm0+DQogICAgPENvbE5tPuW9k+acn+mHkemhjTwvQ29sTm0+DQogICAgPE9yaWdpbmFsVmFsPjE0NywwNDEsMTAyLDAwMDwvT3JpZ2luYWxWYWw+DQogICAgPExhc3ROdW1WYWw+MTQ3LDA0MTwvTGFzdE51bVZhbD4NCiAgICA8UmF3TGlua1ZhbD4xNDcsMDQx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 Error="">PD94bWwgdmVyc2lvbj0iMS4wIiBlbmNvZGluZz0idXRmLTgiPz4NCjxMaW5rSW5mb0V4Y2VsIHhtbG5zOnhzaT0iaHR0cDovL3d3dy53My5vcmcvMjAwMS9YTUxTY2hlbWEtaW5zdGFuY2UiIHhtbG5zOnhzZD0iaHR0cDovL3d3dy53My5vcmcvMjAwMS9YTUxTY2hlbWEiPg0KICA8TGlua0luZm9Db3JlPg0KICAgIDxMaW5rSWQ+OTI8L0xpbmtJZD4NCiAgICA8SW5mbG93VmFsPi0zMCw5OTk8L0luZmxvd1ZhbD4NCiAgICA8RGlzcFZhbD7ilrIgMzAsOTk5IDwvRGlzcFZhbD4NCiAgICA8TGFzdFVwZFRpbWU+MjAyMy8xMC8zMCAxNDo1Mzo0MzwvTGFzdFVwZFRpbWU+DQogICAgPFdvcmtzaGVldE5NPkJT44CQSUZSU+OAkT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zMCw5OTksNzQ3LDAwMDwvT3JpZ2luYWxWYWw+DQogICAgPExhc3ROdW1WYWw+LTMwLDk5OTwvTGFzdE51bVZhbD4NCiAgICA8UmF3TGlua1ZhbD4tMzAsOTk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 Error="">PD94bWwgdmVyc2lvbj0iMS4wIiBlbmNvZGluZz0idXRmLTgiPz4NCjxMaW5rSW5mb0V4Y2VsIHhtbG5zOnhzaT0iaHR0cDovL3d3dy53My5vcmcvMjAwMS9YTUxTY2hlbWEtaW5zdGFuY2UiIHhtbG5zOnhzZD0iaHR0cDovL3d3dy53My5vcmcvMjAwMS9YTUxTY2hlbWEiPg0KICA8TGlua0luZm9Db3JlPg0KICAgIDxMaW5rSWQ+OTM8L0xpbmtJZD4NCiAgICA8SW5mbG93VmFsPjIwMywzMTM8L0luZmxvd1ZhbD4NCiAgICA8RGlzcFZhbD4yMDMsMzEzIDwvRGlzcFZhbD4NCiAgICA8TGFzdFVwZFRpbWU+MjAyMy8xMC8zMCAxNDo1Mzo0MzwvTGFzdFVwZFRpbWU+DQogICAgPFdvcmtzaGVldE5NPkJT44CQSUZSU+OAkT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IwMywzMTMsOTg1LDAwMDwvT3JpZ2luYWxWYWw+DQogICAgPExhc3ROdW1WYWw+MjAzLDMxMzwvTGFzdE51bVZhbD4NCiAgICA8UmF3TGlua1ZhbD4yMDMsMzE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 Error="">PD94bWwgdmVyc2lvbj0iMS4wIiBlbmNvZGluZz0idXRmLTgiPz4NCjxMaW5rSW5mb0V4Y2VsIHhtbG5zOnhzaT0iaHR0cDovL3d3dy53My5vcmcvMjAwMS9YTUxTY2hlbWEtaW5zdGFuY2UiIHhtbG5zOnhzZD0iaHR0cDovL3d3dy53My5vcmcvMjAwMS9YTUxTY2hlbWEiPg0KICA8TGlua0luZm9Db3JlPg0KICAgIDxMaW5rSWQ+OTQ8L0xpbmtJZD4NCiAgICA8SW5mbG93VmFsPjM4Miw2MzQ8L0luZmxvd1ZhbD4NCiAgICA8RGlzcFZhbD4zODIsNjM0IDwvRGlzcFZhbD4NCiAgICA8TGFzdFVwZFRpbWU+MjAyMy8xMC8zMCAxNDo1Mzo0MzwvTGFzdFVwZFRpbWU+DQogICAgPFdvcmtzaGVldE5NPkJT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5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M4Miw2MzQsOTQzLDAwMDwvT3JpZ2luYWxWYWw+DQogICAgPExhc3ROdW1WYWw+MzgyLDYzNDwvTGFzdE51bVZhbD4NCiAgICA8UmF3TGlua1ZhbD4zODIsNjM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2MiwzMjk8L0luZmxvd1ZhbD4NCiAgICA8RGlzcFZhbD44NjIsMzI5IDwvRGlzcFZhbD4NCiAgICA8TGFzdFVwZFRpbWU+MjAyMy8xMC8zMCAxNDo1Mzo0MzwvTGFzdFVwZFRpbWU+DQogICAgPFdvcmtzaGVldE5NPkJT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TAwWj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NjIsMzI5LDkwNCwwMDA8L09yaWdpbmFsVmFsPg0KICAgIDxMYXN0TnVtVmFsPjg2MiwzMjk8L0xhc3ROdW1WYWw+DQogICAgPFJhd0xpbmtWYWw+ODYyLDMy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QyLDk0NTwvSW5mbG93VmFsPg0KICAgIDxEaXNwVmFsPjQyLDk0NSA8L0Rpc3BWYWw+DQogICAgPExhc3RVcGRUaW1lPjIwMjMvMTAvMzAgMTQ6NTM6NDM8L0xhc3RVcGRUaW1lPg0KICAgIDxXb3Jrc2hlZXROTT5C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jI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NDIsOTQ1LDIwNSwwMDA8L09yaWdpbmFsVmFsPg0KICAgIDxMYXN0TnVtVmFsPjQyLDk0NTwvTGFzdE51bVZhbD4NCiAgICA8UmF3TGlua1ZhbD40Miw5NDU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kwNSwyNzU8L0luZmxvd1ZhbD4NCiAgICA8RGlzcFZhbD45MDUsMjc1IDwvRGlzcFZhbD4NCiAgICA8TGFzdFVwZFRpbWU+MjAyMy8xMC8zMCAxNDo1Mzo0MzwvTGFzdFVwZFRpbWU+DQogICAgPFdvcmtzaGVldE5NPkJT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z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45MDUsMjc1LDEwOSwwMDA8L09yaWdpbmFsVmFsPg0KICAgIDxMYXN0TnVtVmFsPjkwNSwyNzU8L0xhc3ROdW1WYWw+DQogICAgPFJhd0xpbmtWYWw+OTA1LDI3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IsOTMzLDQzODwvSW5mbG93VmFsPg0KICAgIDxEaXNwVmFsPjIsOTMzLDQzOCA8L0Rpc3BWYWw+DQogICAgPExhc3RVcGRUaW1lPjIwMjMvMTAvMzAgMTQ6NTM6NDM8L0xhc3RVcGRUaW1lPg0KICAgIDxXb3Jrc2hlZXROTT5C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WjA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40OSw0NDA8L0luZmxvd1ZhbD4NCiAgICA8RGlzcFZhbD40OSw0NDAgPC9EaXNwVmFsPg0KICAgIDxMYXN0VXBkVGltZT4yMDIzLzEwLzMwIDE0OjUzOjQzPC9MYXN0VXBkVGltZT4NCiAgICA8V29ya3NoZWV0Tk0+Q0bjgJBJRlJT44CRIDwvV29ya3NoZWV0Tk0+DQogICAgPExpbmtDZWxsQWRkcmVzc0ExPlA2PC9MaW5rQ2VsbEFkZHJlc3NBMT4NCiAgICA8TGlua0NlbGxBZGRyZXNzUjFDMT5SN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A4M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Q5LDQ0MCw1NjAsMDAwPC9PcmlnaW5hbFZhbD4NCiAgICA8TGFzdE51bVZhbD40OSw0NDA8L0xhc3ROdW1WYWw+DQogICAgPFJhd0xpbmtWYWw+NDksNDQw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xOSw1NTc8L0luZmxvd1ZhbD4NCiAgICA8RGlzcFZhbD4xOSw1NTcgPC9EaXNwVmFsPg0KICAgIDxMYXN0VXBkVGltZT4yMDIzLzEwLzMwIDE0OjUzOjQzPC9MYXN0VXBkVGltZT4NCiAgICA8V29ya3NoZWV0Tk0+Q0b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A4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E5LDU1Nyw5NDAsMDAwPC9PcmlnaW5hbFZhbD4NCiAgICA8TGFzdE51bVZhbD4xOSw1NTc8L0xhc3ROdW1WYWw+DQogICAgPFJhd0xpbmtWYWw+MTksNTU3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zNjY8L0luZmxvd1ZhbD4NCiAgICA8RGlzcFZhbD4zNjYgPC9EaXNwVmFsPg0KICAgIDxMYXN0VXBkVGltZT4yMDIzLzEwLzMwIDE0OjUzOjQzPC9MYXN0VXBkVGltZT4NCiAgICA8V29ya3NoZWV0Tk0+Q0bjgJBJRlJT44CRID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A4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M2NiwxMjMsMDAwPC9PcmlnaW5hbFZhbD4NCiAgICA8TGFzdE51bVZhbD4zNjY8L0xhc3ROdW1WYWw+DQogICAgPFJhd0xpbmtWYWw+MzY2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yLDg4NzwvSW5mbG93VmFsPg0KICAgIDxEaXNwVmFsPjIsODg3IDwvRGlzcFZhbD4NCiAgICA8TGFzdFVwZFRpbWU+MjAyMy8xMC8zMCAxNDo1Mzo0MzwvTGFzdFVwZFRpbWU+DQogICAgPFdvcmtzaGVldE5NPkNG44CQSUZSU+OAkSA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yLDg4Nyw4NjcsMDAwPC9PcmlnaW5hbFZhbD4NCiAgICA8TGFzdE51bVZhbD4yLDg4NzwvTGFzdE51bVZhbD4NCiAgICA8UmF3TGlua1ZhbD4yLDg4Nz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TAsMjk5PC9JbmZsb3dWYWw+DQogICAgPERpc3BWYWw+MjUwLDI5OSA8L0Rpc3BWYWw+DQogICAgPExhc3RVcGRUaW1lPjIwMjMvMTAvMzAgMTQ6NTM6NDM8L0xhc3RVcGRUaW1lPg0KICAgIDxXb3Jrc2hlZXROTT5FVEMgPC9Xb3Jrc2hlZXROTT4NCiAgICA8TGlua0NlbGxBZGRyZXNzQTE+QUMyMzwvTGlua0NlbGxBZGRyZXNzQTE+DQogICAgPExpbmtDZWxsQWRkcmVzc1IxQzE+UjIzQzI5PC9MaW5rQ2VsbEFkZHJlc3NSMUMxPg0KICAgIDxDZWxsQmFja2dyb3VuZENvbG9yPjE2Nzc3MjE1PC9DZWxsQmFja2dyb3VuZENvbG9yPg0KICAgIDxDZWxsQmFja2dyb3VuZENvbG9ySW5kZXg+LTQxNDI8L0NlbGxCYWNrZ3JvdW5kQ29sb3JJbmRleD4NCiAgPC9MaW5rSW5mb0NvcmU+DQogIDxMaW5rSW5mb1hzYT4NCiAgICA8QXVJZD4wNTU5Ny8yMS8zLzIvRDIzMDMwMDA1MDAwMDAwMDAwMDAvMS8xLzI0Mi9LMTIxMDAwMDAjL1IzMDEwMDAwMCMvMTAxMTAwPC9BdUlkPg0KICAgIDxDb21wYW55SWQ+MDU1OTc8L0NvbXBhbnlJZD4NCiAgICA8QWNQZXJpb2Q+MjE8L0FjUGVyaW9kPg0KICAgIDxQZXJpb2RUeXA+MzwvUGVyaW9kVHlwPg0KICAgIDxQZXJpb2REdGxUeXA+MjwvUGVyaW9kRHRsVHlwPg0KICAgIDxQZXJpb2RTdGFydERhdGU+MjAyMy8wNy8wMTwvUGVyaW9kU3RhcnREYXRlPg0KICAgIDxEdEtpbmRJZD5EMjMwMzAwMDUwMDAwMDAwMDAwMDwvRHRLaW5kSWQ+DQogICAgPERvY1R5cD4xPC9Eb2NUeXA+DQogICAgPERvY1R5cE5tIC8+DQogICAgPFN1bUFjVHlwPjE8L1N1bUFjVHlwPg0KICAgIDxTaGVldFR5cD4yNDI8L1NoZWV0VHlwPg0KICAgIDxTaGVldE5tPumWi+ekuuaVsOWApOeiuuiqjSjplovnpLrljZjkvY0xKTwvU2hlZXRObT4NCiAgICA8SXRlbUlkPksxMjEwMDAwMCM8L0l0ZW1JZD4NCiAgICA8RGlzcEl0ZW1JZD5LMTIxMDAwMDAwPC9EaXNwSXRlbUlkPg0KICAgIDxDb2xJZD5SMzAxMDAwMDAjPC9Db2xJZD4NCiAgICA8VGVtQXhpc1R5cD4xMDExMDA8L1RlbUF4aXNUeXA+DQogICAgPE1lbnVObT7vvJHmoKrlvZPjgZ/jgoropqrkvJrnpL7miYDmnInogIXluLDlsZ7mjIHliIY8L01lbnVObT4NCiAgICA8SXRlbU5tPuaZrumAmuagquW8j+OBrueZuuihjOa4iOagquW8j+aVsDwvSXRlbU5tPg0KICAgIDxDb2xObT7liY3lubTluqbph5HpoY08L0NvbE5tPg0KICAgIDxPcmlnaW5hbFZhbD4yNTAsMjk5LDkwMC4wMDA8L09yaWdpbmFsVmFsPg0KICAgIDxMYXN0TnVtVmFsPjI1MCwyOTk8L0xhc3ROdW1WYWw+DQogICAgPFJhd0xpbmtWYWw+MjUwLDI5OTwvUmF3TGlua1ZhbD4NCiAgICA8Vmlld1VuaXRUeXA+NDwvVmlld1VuaXRUeXA+DQogICAgPERlY2ltYWxQb2ludD4wPC9EZWNpbWFsUG9pbnQ+DQogICAgPFJvdW5kVHlwPjI8L1JvdW5kVHlwPg0KICAgIDxOdW1UZXh0VHlwPjM8L051bVRleHRUeXA+DQogICAgPENsYXNzVHlwPjM8L0NsYXNzVHlwPg0KICAgIDxEVG90YWxZTURITVM+MjAyMy8xMC8yNiAxMzo1Mjo0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Nyw5MzQ8L0luZmxvd1ZhbD4NCiAgICA8RGlzcFZhbD40Nyw5MzQgPC9EaXNwVmFsPg0KICAgIDxMYXN0VXBkVGltZT4yMDIzLzEwLzMwIDE0OjUzOjQzPC9MYXN0VXBkVGltZT4NCiAgICA8V29ya3NoZWV0Tk0+RVRDIDwvV29ya3NoZWV0Tk0+DQogICAgPExpbmtDZWxsQWRkcmVzc0ExPkFDNjwvTGlua0NlbGxBZGRyZXNzQTE+DQogICAgPExpbmtDZWxsQWRkcmVzc1IxQzE+UjZDMjk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EvMjQyL0syNDAx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Q3LDkzNCwyMTUsMDAwPC9PcmlnaW5hbFZhbD4NCiAgICA8TGFzdE51bVZhbD40Nyw5MzQ8L0xhc3ROdW1WYWw+DQogICAgPFJhd0xpbmtWYWw+NDcsOTM0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MTgsMjY5PC9JbmZsb3dWYWw+DQogICAgPERpc3BWYWw+4payIDE4LDI2OSA8L0Rpc3BWYWw+DQogICAgPExhc3RVcGRUaW1lPjIwMjMvMTAvMzAgMTQ6NTM6NDM8L0xhc3RVcGRUaW1lPg0KICAgIDxXb3Jrc2hlZXROTT5DRuOAkElGUlPjgJEg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DU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xOCwyNjksNTg5LDAwMDwvT3JpZ2luYWxWYWw+DQogICAgPExhc3ROdW1WYWw+LTE4LDI2OTwvTGFzdE51bVZhbD4NCiAgICA8UmF3TGlua1ZhbD4tMTgsMjY5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tMSwxNTU8L0luZmxvd1ZhbD4NCiAgICA8RGlzcFZhbD7ilrIgMSwxNTUgPC9EaXNwVmFsPg0KICAgIDxMYXN0VXBkVGltZT4yMDIzLzEwLzMwIDE0OjUzOjQzPC9MYXN0VXBkVGltZT4NCiAgICA8V29ya3NoZWV0Tk0+Q0b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g2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SwxNTUsNDM5LDAwMDwvT3JpZ2luYWxWYWw+DQogICAgPExhc3ROdW1WYWw+LTEsMTU1PC9MYXN0TnVtVmFsPg0KICAgIDxSYXdMaW5rVmFsPi0xLDE1N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xNSwwNjg8L0luZmxvd1ZhbD4NCiAgICA8RGlzcFZhbD4xNSwwNjggPC9EaXNwVmFsPg0KICAgIDxMYXN0VXBkVGltZT4yMDIzLzEwLzMwIDE0OjUzOjQzPC9MYXN0VXBkVGltZT4NCiAgICA8V29ya3NoZWV0Tk0+Q0bjgJBJRlJT44CRID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g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TUsMDY4LDg4MSwwMDA8L09yaWdpbmFsVmFsPg0KICAgIDxMYXN0TnVtVmFsPjE1LDA2ODwvTGFzdE51bVZhbD4NCiAgICA8UmF3TGlua1ZhbD4xNSwwNjg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tMTYsMjc1PC9JbmZsb3dWYWw+DQogICAgPERpc3BWYWw+4payIDE2LDI3NSA8L0Rpc3BWYWw+DQogICAgPExhc3RVcGRUaW1lPjIwMjMvMTAvMzAgMTQ6NTM6NDM8L0xhc3RVcGRUaW1lPg0KICAgIDxXb3Jrc2hlZXROTT5DRuOAkElGUlPjgJEg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D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xNiwyNzUsMDQ5LDAwMDwvT3JpZ2luYWxWYWw+DQogICAgPExhc3ROdW1WYWw+LTE2LDI3NTwvTGFzdE51bVZhbD4NCiAgICA8UmF3TGlua1ZhbD4tMTYsMjc1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OSwwNjY8L0luZmxvd1ZhbD4NCiAgICA8RGlzcFZhbD4yOSwwNjYgPC9EaXNwVmFsPg0KICAgIDxMYXN0VXBkVGltZT4yMDIzLzEwLzMwIDE0OjUzOjQzPC9MYXN0VXBkVGltZT4NCiAgICA8V29ya3NoZWV0Tk0+Q0bjgJBJRlJT44CRIDwvV29ya3NoZWV0Tk0+DQogICAgPExpbmtDZWxsQWRkcmVzc0ExPlAxNDwvTGlua0NlbGxBZGRyZXNzQTE+DQogICAgPExpbmtDZWxsQWRkcmVzc1IxQzE+UjE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g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yOSwwNjYsOTQ0LDAwMDwvT3JpZ2luYWxWYWw+DQogICAgPExhc3ROdW1WYWw+MjksMDY2PC9MYXN0TnVtVmFsPg0KICAgIDxSYXdMaW5rVmFsPjI5LDA2Nj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yMSw2NTU8L0luZmxvd1ZhbD4NCiAgICA8RGlzcFZhbD4yMSw2NTUgPC9EaXNwVmFsPg0KICAgIDxMYXN0VXBkVGltZT4yMDIzLzEwLzMwIDE0OjUzOjQzPC9MYXN0VXBkVGltZT4NCiAgICA8V29ya3NoZWV0Tk0+Q0bjgJBJRlJT44CRID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kw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MSw2NTUsOTE2LDAwMDwvT3JpZ2luYWxWYWw+DQogICAgPExhc3ROdW1WYWw+MjEsNjU1PC9MYXN0TnVtVmFsPg0KICAgIDxSYXdMaW5rVmFsPjIxLDY1N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0" Error="">PD94bWwgdmVyc2lvbj0iMS4wIiBlbmNvZGluZz0idXRmLTgiPz4NCjxMaW5rSW5mb0V4Y2VsIHhtbG5zOnhzaT0iaHR0cDovL3d3dy53My5vcmcvMjAwMS9YTUxTY2hlbWEtaW5zdGFuY2UiIHhtbG5zOnhzZD0iaHR0cDovL3d3dy53My5vcmcvMjAwMS9YTUxTY2hlbWEiPg0KICA8TGlua0luZm9Db3JlPg0KICAgIDxMaW5rSWQ+MzAwPC9MaW5rSWQ+DQogICAgPEluZmxvd1ZhbD4tNiw3MDk8L0luZmxvd1ZhbD4NCiAgICA8RGlzcFZhbD7ilrIgNiw3MDkgPC9EaXNwVmFsPg0KICAgIDxMYXN0VXBkVGltZT4yMDIzLzEwLzMwIDE0OjUzOjQzPC9MYXN0VXBkVGltZT4NCiAgICA8V29ya3NoZWV0Tk0+Q0bjgJBJRlJT44CRIDwvV29ya3NoZWV0Tk0+DQogICAgPExpbmtDZWxsQWRkcmVzc0ExPlAxNjwvTGlua0NlbGxBZGRyZXNzQTE+DQogICAgPExpbmtDZWxsQWRkcmVzc1IxQzE+UjE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k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YsNzA5LDc1MiwwMDA8L09yaWdpbmFsVmFsPg0KICAgIDxMYXN0TnVtVmFsPi02LDcwOTwvTGFzdE51bVZhbD4NCiAgICA8UmF3TGlua1ZhbD4tNiw3MDk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tMjI1PC9JbmZsb3dWYWw+DQogICAgPERpc3BWYWw+4payIDIyNSA8L0Rpc3BWYWw+DQogICAgPExhc3RVcGRUaW1lPjIwMjMvMTAvMzAgMTQ6NTM6NDM8L0xhc3RVcGRUaW1lPg0KICAgIDxXb3Jrc2hlZXROTT5DRuOAkElGUlPjgJEgPC9Xb3Jrc2hlZXROTT4NCiAgICA8TGlua0NlbGxBZGRyZXNzQTE+UDE3PC9MaW5rQ2VsbEFkZHJlc3NBMT4NCiAgICA8TGlua0NlbGxBZGRyZXNzUjFDMT5SMT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yMjUsMDQzLDAwMDwvT3JpZ2luYWxWYWw+DQogICAgPExhc3ROdW1WYWw+LTIyNTwvTGFzdE51bVZhbD4NCiAgICA8UmF3TGlua1ZhbD4tMjI1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2" Error="">PD94bWwgdmVyc2lvbj0iMS4wIiBlbmNvZGluZz0idXRmLTgiPz4NCjxMaW5rSW5mb0V4Y2VsIHhtbG5zOnhzaT0iaHR0cDovL3d3dy53My5vcmcvMjAwMS9YTUxTY2hlbWEtaW5zdGFuY2UiIHhtbG5zOnhzZD0iaHR0cDovL3d3dy53My5vcmcvMjAwMS9YTUxTY2hlbWEiPg0KICA8TGlua0luZm9Db3JlPg0KICAgIDxMaW5rSWQ+MzAyPC9MaW5rSWQ+DQogICAgPEluZmxvd1ZhbD4tNywzMDk8L0luZmxvd1ZhbD4NCiAgICA8RGlzcFZhbD7ilrIgNywzMDkgPC9EaXNwVmFsPg0KICAgIDxMYXN0VXBkVGltZT4yMDIzLzEwLzMwIDE0OjUzOjQzPC9MYXN0VXBkVGltZT4NCiAgICA8V29ya3NoZWV0Tk0+Q0b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NjEwMUE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03LDMwOSw4MzEsMDAwPC9PcmlnaW5hbFZhbD4NCiAgICA8TGFzdE51bVZhbD4tNywzMDk8L0xhc3ROdW1WYWw+DQogICAgPFJhd0xpbmtWYWw+LTcsMzA5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44OCwwOTk8L0luZmxvd1ZhbD4NCiAgICA8RGlzcFZhbD44OCwwOTkgPC9EaXNwVmFsPg0KICAgIDxMYXN0VXBkVGltZT4yMDIzLzEwLzMwIDE0OjUzOjQzPC9MYXN0VXBkVGltZT4NCiAgICA8V29ya3NoZWV0Tk0+Q0bjgJBJRlJT44CRIDwvV29ya3NoZWV0Tk0+DQogICAgPExpbmtDZWxsQWRkcmVzc0ExPlAxOTwvTGlua0NlbGxBZGRyZXNzQTE+DQogICAgPExpbmtDZWxsQWRkcmVzc1IxQzE+UjE5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NjEwMVo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jg4LDA5OSw1MjgsMDAwPC9PcmlnaW5hbFZhbD4NCiAgICA8TGFzdE51bVZhbD44OCwwOTk8L0xhc3ROdW1WYWw+DQogICAgPFJhd0xpbmtWYWw+ODgsMDk5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42LDM0MjwvSW5mbG93VmFsPg0KICAgIDxEaXNwVmFsPjYsMzQyIDwvRGlzcFZhbD4NCiAgICA8TGFzdFVwZFRpbWU+MjAyMy8xMC8zMCAxNDo1Mzo0MzwvTGFzdFVwZFRpbWU+DQogICAgPFdvcmtzaGVldE5NPkNG44CQSUZSU+OAkSA8L1dvcmtzaGVldE5NPg0KICAgIDxMaW5rQ2VsbEFkZHJlc3NBMT5QMjA8L0xpbmtDZWxsQWRkcmVzc0ExPg0KICAgIDxMaW5rQ2VsbEFkZHJlc3NSMUMxPlIyM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A5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YsMzQyLDE5MSwwMDA8L09yaWdpbmFsVmFsPg0KICAgIDxMYXN0TnVtVmFsPjYsMzQyPC9MYXN0TnVtVmFsPg0KICAgIDxSYXdMaW5rVmFsPjYsMzQy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yNiw3MzE8L0luZmxvd1ZhbD4NCiAgICA8RGlzcFZhbD4yNiw3MzEgPC9EaXNwVmFsPg0KICAgIDxMYXN0VXBkVGltZT4yMDIzLzEwLzMwIDE0OjUzOjQzPC9MYXN0VXBkVGltZT4NCiAgICA8V29ya3NoZWV0Tk0+Q0bjgJBJRlJT44CRID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k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jYsNzMxLDQ0MCwwMDA8L09yaWdpbmFsVmFsPg0KICAgIDxMYXN0TnVtVmFsPjI2LDczMTwvTGFzdE51bVZhbD4NCiAgICA8UmF3TGlua1ZhbD4yNiw3MzE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tMTIsMTc3PC9JbmZsb3dWYWw+DQogICAgPERpc3BWYWw+4payIDEyLDE3NyA8L0Rpc3BWYWw+DQogICAgPExhc3RVcGRUaW1lPjIwMjMvMTAvMzAgMTQ6NTM6NDM8L0xhc3RVcGRUaW1lPg0KICAgIDxXb3Jrc2hlZXROTT5DRuOAkElGUlPjgJEgPC9Xb3Jrc2hlZXROTT4NCiAgICA8TGlua0NlbGxBZGRyZXNzQTE+UDIyPC9MaW5rQ2VsbEFkZHJlc3NBMT4NCiAgICA8TGlua0NlbGxBZGRyZXNzUjFDMT5SMj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TU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IsMTc3LDE0NiwwMDA8L09yaWdpbmFsVmFsPg0KICAgIDxMYXN0TnVtVmFsPi0xMiwxNzc8L0xhc3ROdW1WYWw+DQogICAgPFJhd0xpbmtWYWw+LTEyLDE3Nz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tMjMsNzcxPC9JbmZsb3dWYWw+DQogICAgPERpc3BWYWw+4payIDIzLDc3MSA8L0Rpc3BWYWw+DQogICAgPExhc3RVcGRUaW1lPjIwMjMvMTAvMzAgMTQ6NTM6NDM8L0xhc3RVcGRUaW1lPg0KICAgIDxXb3Jrc2hlZXROTT5DRuOAkElGUlPjgJEg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jMsNzcxLDI0MCwwMDA8L09yaWdpbmFsVmFsPg0KICAgIDxMYXN0TnVtVmFsPi0yMyw3NzE8L0xhc3ROdW1WYWw+DQogICAgPFJhd0xpbmtWYWw+LTIzLDc3M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44NSwyMjQ8L0luZmxvd1ZhbD4NCiAgICA8RGlzcFZhbD44NSwyMjQgPC9EaXNwVmFsPg0KICAgIDxMYXN0VXBkVGltZT4yMDIzLzEwLzMwIDE0OjUzOjQzPC9MYXN0VXBkVGltZT4NCiAgICA8V29ya3NoZWV0Tk0+Q0bjgJBJRlJT44CRIDwvV29ya3NoZWV0Tk0+DQogICAgPExpbmtDZWxsQWRkcmVzc0ExPlAyNDwvTGlua0NlbGxBZGRyZXNzQTE+DQogICAgPExpbmtDZWxsQWRkcmVzc1IxQzE+UjI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NjEwWjA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jg1LDIyNCw3NzMsMDAwPC9PcmlnaW5hbFZhbD4NCiAgICA8TGFzdE51bVZhbD44NSwyMjQ8L0xhc3ROdW1WYWw+DQogICAgPFJhd0xpbmtWYWw+ODUsMjI0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tMTIsNzc5PC9JbmZsb3dWYWw+DQogICAgPERpc3BWYWw+4payIDEyLDc3OSA8L0Rpc3BWYWw+DQogICAgPExhc3RVcGRUaW1lPjIwMjMvMTAvMzAgMTQ6NTM6NDM8L0xhc3RVcGRUaW1lPg0KICAgIDxXb3Jrc2hlZXROTT5DRuOAkElGUlPjgJEg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wOTc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TIsNzc5LDU1NywwMDA8L09yaWdpbmFsVmFsPg0KICAgIDxMYXN0TnVtVmFsPi0xMiw3Nzk8L0xhc3ROdW1WYWw+DQogICAgPFJhd0xpbmtWYWw+LTEyLDc3O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41NzA8L0luZmxvd1ZhbD4NCiAgICA8RGlzcFZhbD41NzAgPC9EaXNwVmFsPg0KICAgIDxMYXN0VXBkVGltZT4yMDIzLzEwLzMwIDE0OjUzOjQzPC9MYXN0VXBkVGltZT4NCiAgICA8V29ya3NoZWV0Tk0+Q0bjgJBJRlJT44CRID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k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TcwLDc3MSwwMDA8L09yaWdpbmFsVmFsPg0KICAgIDxMYXN0TnVtVmFsPjU3MDwvTGFzdE51bVZhbD4NCiAgICA8UmF3TGlua1ZhbD41NzA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tMSw4NTM8L0luZmxvd1ZhbD4NCiAgICA8RGlzcFZhbD7ilrIgMSw4NTMgPC9EaXNwVmFsPg0KICAgIDxMYXN0VXBkVGltZT4yMDIzLzEwLzMwIDE0OjUzOjQzPC9MYXN0VXBkVGltZT4NCiAgICA8V29ya3NoZWV0Tk0+Q0bjgJBJRlJT44CRIDwvV29ya3NoZWV0Tk0+DQogICAgPExpbmtDZWxsQWRkcmVzc0ExPlAyODwvTGlua0NlbGxBZGRyZXNzQTE+DQogICAgPExpbmtDZWxsQWRkcmVzc1IxQzE+UjI4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Dk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sODUzLDM5OCwwMDA8L09yaWdpbmFsVmFsPg0KICAgIDxMYXN0TnVtVmFsPi0xLDg1MzwvTGFzdE51bVZhbD4NCiAgICA8UmF3TGlua1ZhbD4tMSw4NTM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44NzU8L0luZmxvd1ZhbD4NCiAgICA8RGlzcFZhbD44NzUgPC9EaXNwVmFsPg0KICAgIDxMYXN0VXBkVGltZT4yMDIzLzEwLzMwIDE0OjUzOjQzPC9MYXN0VXBkVGltZT4NCiAgICA8V29ya3NoZWV0Tk0+Q0bjgJBJRlJT44CRIDwvV29ya3NoZWV0Tk0+DQogICAgPExpbmtDZWxsQWRkcmVzc0ExPlAyOTwvTGlua0NlbGxBZGRyZXNzQTE+DQogICAgPExpbmtDZWxsQWRkcmVzc1IxQzE+UjI5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Aw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44NzUsNzk0LDAwMDwvT3JpZ2luYWxWYWw+DQogICAgPExhc3ROdW1WYWw+ODc1PC9MYXN0TnVtVmFsPg0KICAgIDxSYXdMaW5rVmFsPjg3N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tNywwMDM8L0luZmxvd1ZhbD4NCiAgICA8RGlzcFZhbD7ilrIgNywwMDMgPC9EaXNwVmFsPg0KICAgIDxMYXN0VXBkVGltZT4yMDIzLzEwLzMwIDE0OjUzOjQzPC9MYXN0VXBkVGltZT4NCiAgICA8V29ya3NoZWV0Tk0+Q0bjgJBJRlJT44CRIDwvV29ya3NoZWV0Tk0+DQogICAgPExpbmtDZWxsQWRkcmVzc0ExPlAzMDwvTGlua0NlbGxBZGRyZXNzQTE+DQogICAgPExpbmtDZWxsQWRkcmVzc1IxQzE+UjMw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A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csMDAzLDg2NywwMDA8L09yaWdpbmFsVmFsPg0KICAgIDxMYXN0TnVtVmFsPi03LDAwMzwvTGFzdE51bVZhbD4NCiAgICA8UmF3TGlua1ZhbD4tNywwMDM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40LDEzODwvSW5mbG93VmFsPg0KICAgIDxEaXNwVmFsPjQsMTM4IDwvRGlzcFZhbD4NCiAgICA8TGFzdFVwZFRpbWU+MjAyMy8xMC8zMCAxNDo1Mzo0MzwvTGFzdFVwZFRpbWU+DQogICAgPFdvcmtzaGVldE5NPkNG44CQSUZSU+OAkSA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w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QsMTM4LDg4NiwwMDA8L09yaWdpbmFsVmFsPg0KICAgIDxMYXN0TnVtVmFsPjQsMTM4PC9MYXN0TnVtVmFsPg0KICAgIDxSYXdMaW5rVmFsPjQsMTM4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k1MjwvSW5mbG93VmFsPg0KICAgIDxEaXNwVmFsPjgsOTUyIDwvRGlzcFZhbD4NCiAgICA8TGFzdFVwZFRpbWU+MjAyMy8xMC8zMCAxNDo1Mzo0MzwvTGFzdFVwZFRpbWU+DQogICAgPFdvcmtzaGVldE5NPkNG44CQSUZSU+OAkSA8L1dvcmtzaGVldE5NPg0KICAgIDxMaW5rQ2VsbEFkZHJlc3NBMT5QMzI8L0xpbmtDZWxsQWRkcmVzc0ExPg0KICAgIDxMaW5rQ2VsbEFkZHJlc3NSMUMxPlIz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w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OCw5NTIsNjc3LDAwMDwvT3JpZ2luYWxWYWw+DQogICAgPExhc3ROdW1WYWw+OCw5NTI8L0xhc3ROdW1WYWw+DQogICAgPFJhd0xpbmtWYWw+OCw5NTI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40LDUxMTwvSW5mbG93VmFsPg0KICAgIDxEaXNwVmFsPjQsNTExIDwvRGlzcFZhbD4NCiAgICA8TGFzdFVwZFRpbWU+MjAyMy8xMC8zMCAxNDo1Mzo0MzwvTGFzdFVwZFRpbWU+DQogICAgPFdvcmtzaGVldE5NPkNG44CQSUZSU+OAkSA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wN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NCw1MTEsMTYxLDAwMDwvT3JpZ2luYWxWYWw+DQogICAgPExhc3ROdW1WYWw+NCw1MTE8L0xhc3ROdW1WYWw+DQogICAgPFJhd0xpbmtWYWw+NCw1MTE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tMzEsMTIwPC9JbmZsb3dWYWw+DQogICAgPERpc3BWYWw+4payIDMxLDEyMCA8L0Rpc3BWYWw+DQogICAgPExhc3RVcGRUaW1lPjIwMjMvMTAvMzAgMTQ6NTM6NDM8L0xhc3RVcGRUaW1lPg0KICAgIDxXb3Jrc2hlZXROTT5DRuOAkElGUlPjgJEgPC9Xb3Jrc2hlZXROTT4NCiAgICA8TGlua0NlbGxBZGRyZXNzQTE+UDM0PC9MaW5rQ2VsbEFkZHJlc3NBMT4NCiAgICA8TGlua0NlbGxBZGRyZXNzUjFDMT5SMz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DU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MzEsMTIwLDgwNCwwMDA8L09yaWdpbmFsVmFsPg0KICAgIDxMYXN0TnVtVmFsPi0zMSwxMjA8L0xhc3ROdW1WYWw+DQogICAgPFJhd0xpbmtWYWw+LTMxLDEyMD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Niw5Nzk8L0luZmxvd1ZhbD4NCiAgICA8RGlzcFZhbD4xNiw5NzkgPC9EaXNwVmFsPg0KICAgIDxMYXN0VXBkVGltZT4yMDIzLzEwLzMwIDE0OjUzOjQzPC9MYXN0VXBkVGltZT4NCiAgICA8V29ya3NoZWV0Tk0+Q0bjgJBJRlJT44CRID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A2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TYsOTc5LDQwNiwwMDA8L09yaWdpbmFsVmFsPg0KICAgIDxMYXN0TnVtVmFsPjE2LDk3OTwvTGFzdE51bVZhbD4NCiAgICA8UmF3TGlua1ZhbD4xNiw5Nzk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42Miw5Mzg8L0luZmxvd1ZhbD4NCiAgICA8RGlzcFZhbD42Miw5MzggPC9EaXNwVmFsPg0KICAgIDxMYXN0VXBkVGltZT4yMDIzLzEwLzMwIDE0OjUzOjQzPC9MYXN0VXBkVGltZT4NCiAgICA8V29ya3NoZWV0Tk0+Q0bjgJBJRlJT44CRID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NjIwQTA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YyLDkzOCw3MjAsMDAwPC9PcmlnaW5hbFZhbD4NCiAgICA8TGFzdE51bVZhbD42Miw5Mzg8L0xhc3ROdW1WYWw+DQogICAgPFJhd0xpbmtWYWw+NjIsOTM4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40NiwyMDk8L0luZmxvd1ZhbD4NCiAgICA8RGlzcFZhbD40NiwyMDkgPC9EaXNwVmFsPg0KICAgIDxMYXN0VXBkVGltZT4yMDIzLzEwLzMwIDE0OjUzOjQzPC9MYXN0VXBkVGltZT4NCiAgICA8V29ya3NoZWV0Tk0+Q0bjgJBJRlJT44CRIDwvV29ya3NoZWV0Tk0+DQogICAgPExpbmtDZWxsQWRkcmVzc0ExPlAzNzwvTGlua0NlbGxBZGRyZXNzQTE+DQogICAgPExpbmtDZWxsQWRkcmVzc1IxQzE+UjM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NjIwWjA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Q2LDIwOSw3ODksMDAwPC9PcmlnaW5hbFZhbD4NCiAgICA8TGFzdE51bVZhbD40NiwyMDk8L0xhc3ROdW1WYWw+DQogICAgPFJhd0xpbmtWYWw+NDYsMjA5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tNDEsMjg1PC9JbmZsb3dWYWw+DQogICAgPERpc3BWYWw+4payIDQxLDI4NSA8L0Rpc3BWYWw+DQogICAgPExhc3RVcGRUaW1lPjIwMjMvMTAvMzAgMTQ6NTM6NDM8L0xhc3RVcGRUaW1lPg0KICAgIDxXb3Jrc2hlZXROTT5DRuOAkElGUlPjgJEgPC9Xb3Jrc2hlZXROTT4NCiAgICA8TGlua0NlbGxBZGRyZXNzQTE+UDQyPC9MaW5rQ2VsbEFkZHJlc3NBMT4NCiAgICA8TGlua0NlbGxBZGRyZXNzUjFDMT5SND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D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00MSwyODUsMzQzLDAwMDwvT3JpZ2luYWxWYWw+DQogICAgPExhc3ROdW1WYWw+LTQxLDI4NTwvTGFzdE51bVZhbD4NCiAgICA8UmF3TGlua1ZhbD4tNDEsMjg1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MTksOTMyPC9JbmZsb3dWYWw+DQogICAgPERpc3BWYWw+MTE5LDkzMiA8L0Rpc3BWYWw+DQogICAgPExhc3RVcGRUaW1lPjIwMjMvMTAvMzAgMTQ6NTM6NDM8L0xhc3RVcGRUaW1lPg0KICAgIDxXb3Jrc2hlZXROTT5DRuOAkElGUlPjgJEgPC9Xb3Jrc2hlZXROTT4NCiAgICA8TGlua0NlbGxBZGRyZXNzQTE+UDQzPC9MaW5rQ2VsbEFkZHJlc3NBMT4NCiAgICA8TGlua0NlbGxBZGRyZXNzUjFDMT5SND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MTksOTMyLDU1MCwwMDA8L09yaWdpbmFsVmFsPg0KICAgIDxMYXN0TnVtVmFsPjExOSw5MzI8L0xhc3ROdW1WYWw+DQogICAgPFJhd0xpbmtWYWw+MTE5LDkzMj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tMTY2LDIzNzwvSW5mbG93VmFsPg0KICAgIDxEaXNwVmFsPuKWsiAxNjYsMjM3IDwvRGlzcFZhbD4NCiAgICA8TGFzdFVwZFRpbWU+MjAyMy8xMC8zMCAxNDo1Mzo0MzwvTGFzdFVwZFRpbWU+DQogICAgPFdvcmtzaGVldE5NPkNG44CQSUZSU+OAkSA8L1dvcmtzaGVldE5NPg0KICAgIDxMaW5rQ2VsbEFkZHJlc3NBMT5QNDQ8L0xpbmtDZWxsQWRkcmVzc0ExPg0KICAgIDxMaW5rQ2VsbEFkZHJlc3NSMUMxPlI0N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x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xNjYsMjM3LDA2MSwwMDA8L09yaWdpbmFsVmFsPg0KICAgIDxMYXN0TnVtVmFsPi0xNjYsMjM3PC9MYXN0TnVtVmFsPg0KICAgIDxSYXdMaW5rVmFsPi0xNjYsMjM3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tOCw0NzE8L0luZmxvd1ZhbD4NCiAgICA8RGlzcFZhbD7ilrIgOCw0NzEgPC9EaXNwVmFsPg0KICAgIDxMYXN0VXBkVGltZT4yMDIzLzEwLzMwIDE0OjUzOjQzPC9MYXN0VXBkVGltZT4NCiAgICA8V29ya3NoZWV0Tk0+Q0bjgJBJRlJT44CRIDwvV29ya3NoZWV0Tk0+DQogICAgPExpbmtDZWxsQWRkcmVzc0ExPlA0NzwvTGlua0NlbGxBZGRyZXNzQTE+DQogICAgPExpbmtDZWxsQWRkcmVzc1IxQzE+UjQ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A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gsNDcxLDMzNCwwMDA8L09yaWdpbmFsVmFsPg0KICAgIDxMYXN0TnVtVmFsPi04LDQ3MTwvTGFzdE51bVZhbD4NCiAgICA8UmF3TGlua1ZhbD4tOCw0NzE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tMTgsMTg2PC9JbmZsb3dWYWw+DQogICAgPERpc3BWYWw+4payIDE4LDE4NiA8L0Rpc3BWYWw+DQogICAgPExhc3RVcGRUaW1lPjIwMjMvMTAvMzAgMTQ6NTM6NDM8L0xhc3RVcGRUaW1lPg0KICAgIDxXb3Jrc2hlZXROTT5DRuOAkElGUlPjgJEgPC9Xb3Jrc2hlZXROTT4NCiAgICA8TGlua0NlbGxBZGRyZXNzQTE+UDQ5PC9MaW5rQ2VsbEFkZHJlc3NBMT4NCiAgICA8TGlua0NlbGxBZGRyZXNzUjFDMT5SNDl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T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MTgsMTg2LDk4NywwMDA8L09yaWdpbmFsVmFsPg0KICAgIDxMYXN0TnVtVmFsPi0xOCwxODY8L0xhc3ROdW1WYWw+DQogICAgPFJhd0xpbmtWYWw+LTE4LDE4Nj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zNjU8L0luZmxvd1ZhbD4NCiAgICA8RGlzcFZhbD4zNjUgPC9EaXNwVmFsPg0KICAgIDxMYXN0VXBkVGltZT4yMDIzLzEwLzMwIDE0OjUzOjQzPC9MYXN0VXBkVGltZT4NCiAgICA8V29ya3NoZWV0Tk0+Q0bjgJBJRlJT44CRIDwvV29ya3NoZWV0Tk0+DQogICAgPExpbmtDZWxsQWRkcmVzc0ExPlA1MDwvTGlua0NlbGxBZGRyZXNzQTE+DQogICAgPExpbmtDZWxsQWRkcmVzc1IxQzE+UjUw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E1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zY1LDkzOSwwMDA8L09yaWdpbmFsVmFsPg0KICAgIDxMYXN0TnVtVmFsPjM2NTwvTGFzdE51bVZhbD4NCiAgICA8UmF3TGlua1ZhbD4zNjU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42NTwvSW5mbG93VmFsPg0KICAgIDxEaXNwVmFsPjY1IDwvRGlzcFZhbD4NCiAgICA8TGFzdFVwZFRpbWU+MjAyMy8xMC8zMCAxNDo1Mzo0MzwvTGFzdFVwZFRpbWU+DQogICAgPFdvcmtzaGVldE5NPkNG44CQSUZSU+OAkSA8L1dvcmtzaGVldE5NPg0KICAgIDxMaW5rQ2VsbEFkZHJlc3NBMT5QNTE8L0xpbmtDZWxsQWRkcmVzc0ExPg0KICAgIDxMaW5rQ2VsbEFkZHJlc3NSMUMxPlI1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xN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Y1LDAxNSwwMDA8L09yaWdpbmFsVmFsPg0KICAgIDxMYXN0TnVtVmFsPjY1PC9MYXN0TnVtVmFsPg0KICAgIDxSYXdMaW5rVmFsPjY1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tMzAsMDI2PC9JbmZsb3dWYWw+DQogICAgPERpc3BWYWw+4payIDMwLDAyNiA8L0Rpc3BWYWw+DQogICAgPExhc3RVcGRUaW1lPjIwMjMvMTAvMzAgMTQ6NTM6NDM8L0xhc3RVcGRUaW1lPg0KICAgIDxXb3Jrc2hlZXROTT5DRuOAkElGUlPjgJEg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zAsMDI2LDEwOCwwMDA8L09yaWdpbmFsVmFsPg0KICAgIDxMYXN0TnVtVmFsPi0zMCwwMjY8L0xhc3ROdW1WYWw+DQogICAgPFJhd0xpbmtWYWw+LTMwLDAyNj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tMTUsMDY1PC9JbmZsb3dWYWw+DQogICAgPERpc3BWYWw+4payIDE1LDA2NSA8L0Rpc3BWYWw+DQogICAgPExhc3RVcGRUaW1lPjIwMjMvMTAvMzAgMTQ6NTM6NDM8L0xhc3RVcGRUaW1lPg0KICAgIDxXb3Jrc2hlZXROTT5DRuOAkElGUlPjgJEg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5MDAwMDAxM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TUsMDY1LDA5MCwwMDA8L09yaWdpbmFsVmFsPg0KICAgIDxMYXN0TnVtVmFsPi0xNSwwNjU8L0xhc3ROdW1WYWw+DQogICAgPFJhd0xpbmtWYWw+LTE1LDA2N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tMiwyOTM8L0luZmxvd1ZhbD4NCiAgICA8RGlzcFZhbD7ilrIgMiwyOTMgPC9EaXNwVmFsPg0KICAgIDxMYXN0VXBkVGltZT4yMDIzLzEwLzMwIDE0OjUzOjQzPC9MYXN0VXBkVGltZT4NCiAgICA8V29ya3NoZWV0Tk0+Q0bjgJBJRlJT44CRIDwvV29ya3NoZWV0Tk0+DQogICAgPExpbmtDZWxsQWRkcmVzc0ExPlA1NDwvTGlua0NlbGxBZGRyZXNzQTE+DQogICAgPExpbmtDZWxsQWRkcmVzc1IxQzE+UjU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MwMDAwMDAwMDAvMS8xLzI0Mi9LOTAwMDAwMTE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IsMjkzLDg4NiwwMDA8L09yaWdpbmFsVmFsPg0KICAgIDxMYXN0TnVtVmFsPi0yLDI5MzwvTGFzdE51bVZhbD4NCiAgICA8UmF3TGlua1ZhbD4tMiwyOTM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CAvPg0KICAgIDxEaXNwVmFsIC8+DQogICAgPExhc3RVcGRUaW1lPjIwMjMvMTAvMzAgMTQ6NTM6NDM8L0xhc3RVcGRUaW1lPg0KICAgIDxXb3Jrc2hlZXROTT5DRuOAkElGUlPjgJEgPC9Xb3Jrc2hlZXROTT4NCiAgICA8TGlua0NlbGxBZGRyZXNzQTE+UDU1PC9MaW5rQ2VsbEFkZHJlc3NBMT4NCiAgICA8TGlua0NlbGxBZGRyZXNzUjFDMT5SNT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2MzBB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tMTYxLDIwMjwvSW5mbG93VmFsPg0KICAgIDxEaXNwVmFsPuKWsiAxNjEsMjAyIDwvRGlzcFZhbD4NCiAgICA8TGFzdFVwZFRpbWU+MjAyMy8xMC8zMCAxNDo1Mzo0MzwvTGFzdFVwZFRpbWU+DQogICAgPFdvcmtzaGVldE5NPkNG44CQSUZSU+OAkSA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YzMFo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TYxLDIwMiwzMDUsMDAwPC9PcmlnaW5hbFZhbD4NCiAgICA8TGFzdE51bVZhbD4tMTYxLDIwMjwvTGFzdE51bVZhbD4NCiAgICA8UmF3TGlua1ZhbD4tMTYxLDIwMj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tMjksNzY3PC9JbmZsb3dWYWw+DQogICAgPERpc3BWYWw+4payIDI5LDc2NyA8L0Rpc3BWYWw+DQogICAgPExhc3RVcGRUaW1lPjIwMjMvMTAvMzAgMTQ6NTM6NDM8L0xhc3RVcGRUaW1lPg0KICAgIDxXb3Jrc2hlZXROTT5DRuOAkElGUlPjgJEg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2ND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tMjksNzY3LDc0MywwMDA8L09yaWdpbmFsVmFsPg0KICAgIDxMYXN0TnVtVmFsPi0yOSw3Njc8L0xhc3ROdW1WYWw+DQogICAgPFJhd0xpbmtWYWw+LTI5LDc2NzwvUmF3TGlua1ZhbD4NCiAgICA8Vmlld1VuaXRUeXA+NzwvVmlld1VuaXRUeXA+DQogICAgPERlY2ltYWxQb2ludD4wPC9EZWNpbWFsUG9pbnQ+DQogICAgPFJvdW5kVHlwPjI8L1JvdW5kVHlwPg0KICAgIDxOdW1UZXh0VHlwPjE8L051bVRleHRUeXA+DQogICAgPENsYXNzVHlwPjM8L0NsYXNzVHlwPg0KICAgIDxEVG90YWxZTURITVM+MjAyMy8xMC8yNSAxMzoxOT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6" Error="">PD94bWwgdmVyc2lvbj0iMS4wIiBlbmNvZGluZz0idXRmLTgiPz4NCjxMaW5rSW5mb0V4Y2VsIHhtbG5zOnhzaT0iaHR0cDovL3d3dy53My5vcmcvMjAwMS9YTUxTY2hlbWEtaW5zdGFuY2UiIHhtbG5zOnhzZD0iaHR0cDovL3d3dy53My5vcmcvMjAwMS9YTUxTY2hlbWEiPg0KICA8TGlua0luZm9Db3JlPg0KICAgIDxMaW5rSWQ+MzM2PC9MaW5rSWQ+DQogICAgPEluZmxvd1ZhbD4yNDcsMjg2PC9JbmZsb3dWYWw+DQogICAgPERpc3BWYWw+MjQ3LDI4NiA8L0Rpc3BWYWw+DQogICAgPExhc3RVcGRUaW1lPjIwMjMvMTAvMzAgMTQ6NTM6NDM8L0xhc3RVcGRUaW1lPg0KICAgIDxXb3Jrc2hlZXROTT5DRuOAkElGUlPjgJEg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2NT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7" Error="">PD94bWwgdmVyc2lvbj0iMS4wIiBlbmNvZGluZz0idXRmLTgiPz4NCjxMaW5rSW5mb0V4Y2VsIHhtbG5zOnhzaT0iaHR0cDovL3d3dy53My5vcmcvMjAwMS9YTUxTY2hlbWEtaW5zdGFuY2UiIHhtbG5zOnhzZD0iaHR0cDovL3d3dy53My5vcmcvMjAwMS9YTUxTY2hlbWEiPg0KICA8TGlua0luZm9Db3JlPg0KICAgIDxMaW5rSWQ+MzM3PC9MaW5rSWQ+DQogICAgPEluZmxvd1ZhbD44LDY2NzwvSW5mbG93VmFsPg0KICAgIDxEaXNwVmFsPjgsNjY3IDwvRGlzcFZhbD4NCiAgICA8TGFzdFVwZFRpbWU+MjAyMy8xMC8zMCAxNDo1Mzo0MzwvTGFzdFVwZFRpbWU+DQogICAgPFdvcmtzaGVldE5NPkNG44CQSUZSU+OAkSA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zMDAwMDAwMDAwLzEvMS8yNDIvSzkwMDAwMDEy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gsNjY3LDMyNSwwMDA8L09yaWdpbmFsVmFsPg0KICAgIDxMYXN0TnVtVmFsPjgsNjY3PC9MYXN0TnVtVmFsPg0KICAgIDxSYXdMaW5rVmFsPjgsNjY3PC9SYXdMaW5rVmFsPg0KICAgIDxWaWV3VW5pdFR5cD43PC9WaWV3VW5pdFR5cD4NCiAgICA8RGVjaW1hbFBvaW50PjA8L0RlY2ltYWxQb2ludD4NCiAgICA8Um91bmRUeXA+MjwvUm91bmRUeXA+DQogICAgPE51bVRleHRUeXA+MTwvTnVtVGV4dFR5cD4NCiAgICA8Q2xhc3NUeXA+MzwvQ2xhc3NUeXA+DQogICAgPERUb3RhbFlNREhNUz4yMDIzLzEwLzI1IDEzOjE5OjM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jYsMTg2PC9JbmZsb3dWYWw+DQogICAgPERpc3BWYWw+MjI2LDE4NiA8L0Rpc3BWYWw+DQogICAgPExhc3RVcGRUaW1lPjIwMjMvMTAvMzAgMTQ6NTM6NDM8L0xhc3RVcGRUaW1lPg0KICAgIDxXb3Jrc2hlZXROTT5DRuOAkElGUlPjgJEg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zAwMDAwMDAwMC8xLzEvMjQyL0s2Nz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jI2LDE4Niw0MDgsMDAwPC9PcmlnaW5hbFZhbD4NCiAgICA8TGFzdE51bVZhbD4yMjYsMTg2PC9MYXN0TnVtVmFsPg0KICAgIDxSYXdMaW5rVmFsPjIyNiwxODY8L1Jhd0xpbmtWYWw+DQogICAgPFZpZXdVbml0VHlwPjc8L1ZpZXdVbml0VHlwPg0KICAgIDxEZWNpbWFsUG9pbnQ+MDwvRGVjaW1hbFBvaW50Pg0KICAgIDxSb3VuZFR5cD4yPC9Sb3VuZFR5cD4NCiAgICA8TnVtVGV4dFR5cD4xPC9OdW1UZXh0VHlwPg0KICAgIDxDbGFzc1R5cD4zPC9DbGFzc1R5cD4NCiAgICA8RFRvdGFsWU1ESE1TPjIwMjMvMTAvMjUgMTM6MTk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MDUsNDE2PC9JbmZsb3dWYWw+DQogICAgPERpc3BWYWw+MTA1LDQxNiA8L0Rpc3BWYWw+DQogICAgPExhc3RVcGRUaW1lPjIwMjMvMTAvMzAgMTQ6NTM6NDM8L0xhc3RVcGRUaW1lPg0KICAgIDxXb3Jrc2hlZXROTT5QTOOAkElGUlPjgJE8L1dvcmtzaGVldE5NPg0KICAgIDxMaW5rQ2VsbEFkZHJlc3NBMT5SNjM8L0xpbmtDZWxsQWRkcmVzc0ExPg0KICAgIDxMaW5rQ2VsbEFkZHJlc3NSMUMxPlI2M0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NTAwMDAwMDAwLzEvMS8yNDIvSzM1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A1LDQxNiwzODksMDAwPC9PcmlnaW5hbFZhbD4NCiAgICA8TGFzdE51bVZhbD4xMDUsNDE2PC9MYXN0TnVtVmFsPg0KICAgIDxSYXdMaW5rVmFsPjEwNSw0MTY8L1Jhd0xpbmtWYWw+DQogICAgPFZpZXdVbml0VHlwPjc8L1ZpZXdVbml0VHlwPg0KICAgIDxEZWNpbWFsUG9pbnQ+MDwvRGVjaW1hbFBvaW50Pg0KICAgIDxSb3VuZFR5cD4yPC9Sb3VuZFR5cD4NCiAgICA8TnVtVGV4dFR5cD4xPC9OdW1UZXh0VHlwPg0KICAgIDxDbGFzc1R5cD4zPC9DbGFzc1R5cD4NCiAgICA8RFRvdGFsWU1ESE1TPjIwMjMvMTAvMjQgMTE6Mzk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1" Error="">PD94bWwgdmVyc2lvbj0iMS4wIiBlbmNvZGluZz0idXRmLTgiPz4NCjxMaW5rSW5mb0V4Y2VsIHhtbG5zOnhzaT0iaHR0cDovL3d3dy53My5vcmcvMjAwMS9YTUxTY2hlbWEtaW5zdGFuY2UiIHhtbG5zOnhzZD0iaHR0cDovL3d3dy53My5vcmcvMjAwMS9YTUxTY2hlbWEiPg0KICA8TGlua0luZm9Db3JlPg0KICAgIDxMaW5rSWQ+MjAxPC9MaW5rSWQ+DQogICAgPEluZmxvd1ZhbD44LDQ2NDwvSW5mbG93VmFsPg0KICAgIDxEaXNwVmFsPjgsNDY0IDwvRGlzcFZhbD4NCiAgICA8TGFzdFVwZFRpbWU+MjAyMy8xMC8zMCAxNDo1Mzo0MzwvTGFzdFVwZFRpbWU+DQogICAgPFdvcmtzaGVldE5NPlBM44CQSUZSU+OAkTwvV29ya3NoZWV0Tk0+DQogICAgPExpbmtDZWxsQWRkcmVzc0ExPlI1MTwvTGlua0NlbGxBZGRyZXNzQTE+DQogICAgPExpbmtDZWxsQWRkcmVzc1IxQzE+UjUx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1MDAwMDAwMDAvMS8xLzI0Mi9LOTAwMDAwMDY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jgsNDY0LDc0NSwwMDA8L09yaWdpbmFsVmFsPg0KICAgIDxMYXN0TnVtVmFsPjgsNDY0PC9MYXN0TnVtVmFsPg0KICAgIDxSYXdMaW5rVmFsPjgsNDY0PC9SYXdMaW5rVmFsPg0KICAgIDxWaWV3VW5pdFR5cD43PC9WaWV3VW5pdFR5cD4NCiAgICA8RGVjaW1hbFBvaW50PjA8L0RlY2ltYWxQb2ludD4NCiAgICA8Um91bmRUeXA+MjwvUm91bmRUeXA+DQogICAgPE51bVRleHRUeXA+MTwvTnVtVGV4dFR5cD4NCiAgICA8Q2xhc3NUeXA+MzwvQ2xhc3NUeXA+DQogICAgPERUb3RhbFlNREhNUz4yMDIzLzEwLzI0IDExOjM5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xMDksNjYwPC9JbmZsb3dWYWw+DQogICAgPERpc3BWYWw+MTA5LDY2MCA8L0Rpc3BWYWw+DQogICAgPExhc3RVcGRUaW1lPjIwMjMvMTAvMzAgMTQ6NTM6NDM8L0xhc3RVcGRUaW1lPg0KICAgIDxXb3Jrc2hlZXROTT5QTOOAkElGUlPjgJE8L1dvcmtzaGVldE5NPg0KICAgIDxMaW5rQ2VsbEFkZHJlc3NBMT5SNjE8L0xpbmtDZWxsQWRkcmVzc0ExPg0KICAgIDxMaW5rQ2VsbEFkZHJlc3NSMUMxPlI2MU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NTAwMDAwMDAwLzEvMS8yNDIvSzMzMDA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m5vljYrmnJ/ljIXmi6zliKnnm4o8L0l0ZW1ObT4NCiAgICA8Q29sTm0+5b2T5pyf6YeR6aGNPC9Db2xObT4NCiAgICA8T3JpZ2luYWxWYWw+MTA5LDY2MCw0MjYsMDAwPC9PcmlnaW5hbFZhbD4NCiAgICA8TGFzdE51bVZhbD4xMDksNjYwPC9MYXN0TnVtVmFsPg0KICAgIDxSYXdMaW5rVmFsPjEwOSw2NjA8L1Jhd0xpbmtWYWw+DQogICAgPFZpZXdVbml0VHlwPjc8L1ZpZXdVbml0VHlwPg0KICAgIDxEZWNpbWFsUG9pbnQ+MDwvRGVjaW1hbFBvaW50Pg0KICAgIDxSb3VuZFR5cD4yPC9Sb3VuZFR5cD4NCiAgICA8TnVtVGV4dFR5cD4xPC9OdW1UZXh0VHlwPg0KICAgIDxDbGFzc1R5cD4zPC9DbGFzc1R5cD4NCiAgICA8RFRvdGFsWU1ESE1TPjIwMjMvMTAvMjQgMTE6Mzk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42MCwyMTk8L0luZmxvd1ZhbD4NCiAgICA8RGlzcFZhbD42MCwyMTkgPC9EaXNwVmFsPg0KICAgIDxMYXN0VXBkVGltZT4yMDIzLzEwLzMwIDE0OjUzOjQzPC9MYXN0VXBkVGltZT4NCiAgICA8V29ya3NoZWV0Tk0+UEzjgJBJRlJT44CRPC9Xb3Jrc2hlZXROTT4NCiAgICA8TGlua0NlbGxBZGRyZXNzQTE+UjYwPC9MaW5rQ2VsbEFkZHJlc3NBMT4NCiAgICA8TGlua0NlbGxBZGRyZXNzUjFDMT5SNjB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zMj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YwLDIxOSw4NjYsMDAwPC9PcmlnaW5hbFZhbD4NCiAgICA8TGFzdE51bVZhbD42MCwyMTk8L0xhc3ROdW1WYWw+DQogICAgPFJhd0xpbmtWYWw+NjAsMjE5PC9SYXdMaW5rVmFsPg0KICAgIDxWaWV3VW5pdFR5cD43PC9WaWV3VW5pdFR5cD4NCiAgICA8RGVjaW1hbFBvaW50PjA8L0RlY2ltYWxQb2ludD4NCiAgICA8Um91bmRUeXA+MjwvUm91bmRUeXA+DQogICAgPE51bVRleHRUeXA+MTwvTnVtVGV4dFR5cD4NCiAgICA8Q2xhc3NUeXA+MzwvQ2xhc3NUeXA+DQogICAgPERUb3RhbFlNREhNUz4yMDIzLzEwLzI0IDExOjM5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41MCwzOTA8L0luZmxvd1ZhbD4NCiAgICA8RGlzcFZhbD41MCwzOTAgPC9EaXNwVmFsPg0KICAgIDxMYXN0VXBkVGltZT4yMDIzLzEwLzMwIDE0OjUzOjQzPC9MYXN0VXBkVGltZT4NCiAgICA8V29ya3NoZWV0Tk0+UEzjgJBJRlJT44CRPC9Xb3Jrc2hlZXROTT4NCiAgICA8TGlua0NlbGxBZGRyZXNzQTE+UjU5PC9MaW5rQ2VsbEFkZHJlc3NBMT4NCiAgICA8TGlua0NlbGxBZGRyZXNzUjFDMT5SNTl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5MDAwMDAwNj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UwLDM5MCw4NjgsMDAwPC9PcmlnaW5hbFZhbD4NCiAgICA8TGFzdE51bVZhbD41MCwzOTA8L0xhc3ROdW1WYWw+DQogICAgPFJhd0xpbmtWYWw+NTAsMzkwPC9SYXdMaW5rVmFsPg0KICAgIDxWaWV3VW5pdFR5cD43PC9WaWV3VW5pdFR5cD4NCiAgICA8RGVjaW1hbFBvaW50PjA8L0RlY2ltYWxQb2ludD4NCiAgICA8Um91bmRUeXA+MjwvUm91bmRUeXA+DQogICAgPE51bVRleHRUeXA+MTwvTnVtVGV4dFR5cD4NCiAgICA8Q2xhc3NUeXA+MzwvQ2xhc3NUeXA+DQogICAgPERUb3RhbFlNREhNUz4yMDIzLzEwLzI0IDExOjM5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MywyMDI8L0luZmxvd1ZhbD4NCiAgICA8RGlzcFZhbD4xMywyMDIgPC9EaXNwVmFsPg0KICAgIDxMYXN0VXBkVGltZT4yMDIzLzEwLzMwIDE0OjUzOjQzPC9MYXN0VXBkVGltZT4NCiAgICA8V29ya3NoZWV0Tk0+UEzjgJBJRlJT44CRPC9Xb3Jrc2hlZXROTT4NCiAgICA8TGlua0NlbGxBZGRyZXNzQTE+UjU4PC9MaW5rQ2VsbEFkZHJlc3NBMT4NCiAgICA8TGlua0NlbGxBZGRyZXNzUjFDMT5SNTh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5MDAwMDAwNj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zLDIwMiw4MzcsMDAwPC9PcmlnaW5hbFZhbD4NCiAgICA8TGFzdE51bVZhbD4xMywyMDI8L0xhc3ROdW1WYWw+DQogICAgPFJhd0xpbmtWYWw+MTMsMjAyPC9SYXdMaW5rVmFsPg0KICAgIDxWaWV3VW5pdFR5cD43PC9WaWV3VW5pdFR5cD4NCiAgICA8RGVjaW1hbFBvaW50PjA8L0RlY2ltYWxQb2ludD4NCiAgICA8Um91bmRUeXA+MjwvUm91bmRUeXA+DQogICAgPE51bVRleHRUeXA+MTwvTnVtVGV4dFR5cD4NCiAgICA8Q2xhc3NUeXA+MzwvQ2xhc3NUeXA+DQogICAgPERUb3RhbFlNREhNUz4yMDIzLzEwLzI0IDExOjM5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06" Error="">PD94bWwgdmVyc2lvbj0iMS4wIiBlbmNvZGluZz0idXRmLTgiPz4NCjxMaW5rSW5mb0V4Y2VsIHhtbG5zOnhzaT0iaHR0cDovL3d3dy53My5vcmcvMjAwMS9YTUxTY2hlbWEtaW5zdGFuY2UiIHhtbG5zOnhzZD0iaHR0cDovL3d3dy53My5vcmcvMjAwMS9YTUxTY2hlbWEiPg0KICA8TGlua0luZm9Db3JlPg0KICAgIDxMaW5rSWQ+MjA2PC9MaW5rSWQ+DQogICAgPEluZmxvd1ZhbD4tMSwwMDg8L0luZmxvd1ZhbD4NCiAgICA8RGlzcFZhbD7ilrIgMSwwMDggPC9EaXNwVmFsPg0KICAgIDxMYXN0VXBkVGltZT4yMDIzLzEwLzMwIDE0OjUzOjQzPC9MYXN0VXBkVGltZT4NCiAgICA8V29ya3NoZWV0Tk0+UEzjgJBJRlJT44CRPC9Xb3Jrc2hlZXROTT4NCiAgICA8TGlua0NlbGxBZGRyZXNzQTE+UjU3PC9MaW5rQ2VsbEFkZHJlc3NBMT4NCiAgICA8TGlua0NlbGxBZGRyZXNzUjFDMT5SNTd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5MDAwMDAwNjc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EsMDA4LDQzNiwwMDA8L09yaWdpbmFsVmFsPg0KICAgIDxMYXN0TnVtVmFsPi0xLDAwODwvTGFzdE51bVZhbD4NCiAgICA8UmF3TGlua1ZhbD4tMSwwMDg8L1Jhd0xpbmtWYWw+DQogICAgPFZpZXdVbml0VHlwPjc8L1ZpZXdVbml0VHlwPg0KICAgIDxEZWNpbWFsUG9pbnQ+MDwvRGVjaW1hbFBvaW50Pg0KICAgIDxSb3VuZFR5cD4yPC9Sb3VuZFR5cD4NCiAgICA8TnVtVGV4dFR5cD4xPC9OdW1UZXh0VHlwPg0KICAgIDxDbGFzc1R5cD4zPC9DbGFzc1R5cD4NCiAgICA8RFRvdGFsWU1ESE1TPjIwMjMvMTAvMjQgMTE6Mzk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0" Error="">PD94bWwgdmVyc2lvbj0iMS4wIiBlbmNvZGluZz0idXRmLTgiPz4NCjxMaW5rSW5mb0V4Y2VsIHhtbG5zOnhzaT0iaHR0cDovL3d3dy53My5vcmcvMjAwMS9YTUxTY2hlbWEtaW5zdGFuY2UiIHhtbG5zOnhzZD0iaHR0cDovL3d3dy53My5vcmcvMjAwMS9YTUxTY2hlbWEiPg0KICA8TGlua0luZm9Db3JlPg0KICAgIDxMaW5rSWQ+MjAwPC9MaW5rSWQ+DQogICAgPEluZmxvd1ZhbD40OSw0NDA8L0luZmxvd1ZhbD4NCiAgICA8RGlzcFZhbD40OSw0NDAgPC9EaXNwVmFsPg0KICAgIDxMYXN0VXBkVGltZT4yMDIzLzEwLzMwIDE0OjUzOjQzPC9MYXN0VXBkVGltZT4NCiAgICA8V29ya3NoZWV0Tk0+UEzjgJBJRlJT44CRPC9Xb3Jrc2hlZXROTT4NCiAgICA8TGlua0NlbGxBZGRyZXNzQTE+UjQ4PC9MaW5rQ2VsbEFkZHJlc3NBMT4NCiAgICA8TGlua0NlbGxBZGRyZXNzUjFDMT5SNDh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zMT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Zub5Y2K5pyf57SU5Yip55uKPC9JdGVtTm0+DQogICAgPENvbE5tPuW9k+acn+mHkemhjTwvQ29sTm0+DQogICAgPE9yaWdpbmFsVmFsPjQ5LDQ0MCw1NjAsMDAwPC9PcmlnaW5hbFZhbD4NCiAgICA8TGFzdE51bVZhbD40OSw0NDA8L0xhc3ROdW1WYWw+DQogICAgPFJhd0xpbmtWYWw+NDksNDQwPC9SYXdMaW5rVmFsPg0KICAgIDxWaWV3VW5pdFR5cD43PC9WaWV3VW5pdFR5cD4NCiAgICA8RGVjaW1hbFBvaW50PjA8L0RlY2ltYWxQb2ludD4NCiAgICA8Um91bmRUeXA+MjwvUm91bmRUeXA+DQogICAgPE51bVRleHRUeXA+MTwvTnVtVGV4dFR5cD4NCiAgICA8Q2xhc3NUeXA+MzwvQ2xhc3NUeXA+DQogICAgPERUb3RhbFlNREhNUz4yMDIzLzEwLzI0IDExOjM5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05" Error="">PD94bWwgdmVyc2lvbj0iMS4wIiBlbmNvZGluZz0idXRmLTgiPz4NCjxMaW5rSW5mb0V4Y2VsIHhtbG5zOnhzaT0iaHR0cDovL3d3dy53My5vcmcvMjAwMS9YTUxTY2hlbWEtaW5zdGFuY2UiIHhtbG5zOnhzZD0iaHR0cDovL3d3dy53My5vcmcvMjAwMS9YTUxTY2hlbWEiPg0KICA8TGlua0luZm9Db3JlPg0KICAgIDxMaW5rSWQ+MjA1PC9MaW5rSWQ+DQogICAgPEluZmxvd1ZhbD4zOCwxOTY8L0luZmxvd1ZhbD4NCiAgICA8RGlzcFZhbD4zOCwxOTYgPC9EaXNwVmFsPg0KICAgIDxMYXN0VXBkVGltZT4yMDIzLzEwLzMwIDE0OjUzOjQzPC9MYXN0VXBkVGltZT4NCiAgICA8V29ya3NoZWV0Tk0+UEzjgJBJRlJT44CRPC9Xb3Jrc2hlZXROTT4NCiAgICA8TGlua0NlbGxBZGRyZXNzQTE+UjU2PC9MaW5rQ2VsbEFkZHJlc3NBMT4NCiAgICA8TGlua0NlbGxBZGRyZXNzUjFDMT5SNTZDMT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UwMDAwMDAwMC8xLzEvMjQyL0s5MDAwMDAwNj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gsMTk2LDQ2NywwMDA8L09yaWdpbmFsVmFsPg0KICAgIDxMYXN0TnVtVmFsPjM4LDE5NjwvTGFzdE51bVZhbD4NCiAgICA8UmF3TGlua1ZhbD4zOCwxOTY8L1Jhd0xpbmtWYWw+DQogICAgPFZpZXdVbml0VHlwPjc8L1ZpZXdVbml0VHlwPg0KICAgIDxEZWNpbWFsUG9pbnQ+MDwvRGVjaW1hbFBvaW50Pg0KICAgIDxSb3VuZFR5cD4yPC9Sb3VuZFR5cD4NCiAgICA8TnVtVGV4dFR5cD4xPC9OdW1UZXh0VHlwPg0KICAgIDxDbGFzc1R5cD4zPC9DbGFzc1R5cD4NCiAgICA8RFRvdGFsWU1ESE1TPjIwMjMvMTAvMjQgMTE6Mzk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4" Error="">PD94bWwgdmVyc2lvbj0iMS4wIiBlbmNvZGluZz0idXRmLTgiPz4NCjxMaW5rSW5mb0V4Y2VsIHhtbG5zOnhzaT0iaHR0cDovL3d3dy53My5vcmcvMjAwMS9YTUxTY2hlbWEtaW5zdGFuY2UiIHhtbG5zOnhzZD0iaHR0cDovL3d3dy53My5vcmcvMjAwMS9YTUxTY2hlbWEiPg0KICA8TGlua0luZm9Db3JlPg0KICAgIDxMaW5rSWQ+MjA0PC9MaW5rSWQ+DQogICAgPEluZmxvd1ZhbD45LDgyODwvSW5mbG93VmFsPg0KICAgIDxEaXNwVmFsPjksODI4IDwvRGlzcFZhbD4NCiAgICA8TGFzdFVwZFRpbWU+MjAyMy8xMC8zMCAxNDo1Mzo0MzwvTGFzdFVwZFRpbWU+DQogICAgPFdvcmtzaGVldE5NPlBM44CQSUZSU+OAkTwvV29ya3NoZWV0Tk0+DQogICAgPExpbmtDZWxsQWRkcmVzc0ExPlI1NDwvTGlua0NlbGxBZGRyZXNzQTE+DQogICAgPExpbmtDZWxsQWRkcmVzc1IxQzE+UjU0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1MDAwMDAwMDAvMS8xLzI0Mi9LOTAwMDAwMDY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45LDgyOCw5OTgsMDAwPC9PcmlnaW5hbFZhbD4NCiAgICA8TGFzdE51bVZhbD45LDgyODwvTGFzdE51bVZhbD4NCiAgICA8UmF3TGlua1ZhbD45LDgyODwvUmF3TGlua1ZhbD4NCiAgICA8Vmlld1VuaXRUeXA+NzwvVmlld1VuaXRUeXA+DQogICAgPERlY2ltYWxQb2ludD4wPC9EZWNpbWFsUG9pbnQ+DQogICAgPFJvdW5kVHlwPjI8L1JvdW5kVHlwPg0KICAgIDxOdW1UZXh0VHlwPjE8L051bVRleHRUeXA+DQogICAgPENsYXNzVHlwPjM8L0NsYXNzVHlwPg0KICAgIDxEVG90YWxZTURITVM+MjAyMy8xMC8yNCAxMTozOT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3" Error="">PD94bWwgdmVyc2lvbj0iMS4wIiBlbmNvZGluZz0idXRmLTgiPz4NCjxMaW5rSW5mb0V4Y2VsIHhtbG5zOnhzaT0iaHR0cDovL3d3dy53My5vcmcvMjAwMS9YTUxTY2hlbWEtaW5zdGFuY2UiIHhtbG5zOnhzZD0iaHR0cDovL3d3dy53My5vcmcvMjAwMS9YTUxTY2hlbWEiPg0KICA8TGlua0luZm9Db3JlPg0KICAgIDxMaW5rSWQ+MjAzPC9MaW5rSWQ+DQogICAgPEluZmxvd1ZhbD4xLDU1NzwvSW5mbG93VmFsPg0KICAgIDxEaXNwVmFsPjEsNTU3IDwvRGlzcFZhbD4NCiAgICA8TGFzdFVwZFRpbWU+MjAyMy8xMC8zMCAxNDo1Mzo0MzwvTGFzdFVwZFRpbWU+DQogICAgPFdvcmtzaGVldE5NPlBM44CQSUZSU+OAkTwvV29ya3NoZWV0Tk0+DQogICAgPExpbmtDZWxsQWRkcmVzc0ExPlI1MzwvTGlua0NlbGxBZGRyZXNzQTE+DQogICAgPExpbmtDZWxsQWRkcmVzc1IxQzE+UjUz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1MDAwMDAwMDAvMS8xLzI0Mi9LOTAwMDAwMDYz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U1NywyMjQsMDAwPC9PcmlnaW5hbFZhbD4NCiAgICA8TGFzdE51bVZhbD4xLDU1NzwvTGFzdE51bVZhbD4NCiAgICA8UmF3TGlua1ZhbD4xLDU1NzwvUmF3TGlua1ZhbD4NCiAgICA8Vmlld1VuaXRUeXA+NzwvVmlld1VuaXRUeXA+DQogICAgPERlY2ltYWxQb2ludD4wPC9EZWNpbWFsUG9pbnQ+DQogICAgPFJvdW5kVHlwPjI8L1JvdW5kVHlwPg0KICAgIDxOdW1UZXh0VHlwPjE8L051bVRleHRUeXA+DQogICAgPENsYXNzVHlwPjM8L0NsYXNzVHlwPg0KICAgIDxEVG90YWxZTURITVM+MjAyMy8xMC8yNCAxMTozOT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2" Error="">PD94bWwgdmVyc2lvbj0iMS4wIiBlbmNvZGluZz0idXRmLTgiPz4NCjxMaW5rSW5mb0V4Y2VsIHhtbG5zOnhzaT0iaHR0cDovL3d3dy53My5vcmcvMjAwMS9YTUxTY2hlbWEtaW5zdGFuY2UiIHhtbG5zOnhzZD0iaHR0cDovL3d3dy53My5vcmcvMjAwMS9YTUxTY2hlbWEiPg0KICA8TGlua0luZm9Db3JlPg0KICAgIDxMaW5rSWQ+MjAyPC9MaW5rSWQ+DQogICAgPEluZmxvd1ZhbD4tMTkyPC9JbmZsb3dWYWw+DQogICAgPERpc3BWYWw+4payIDE5MiA8L0Rpc3BWYWw+DQogICAgPExhc3RVcGRUaW1lPjIwMjMvMTAvMzAgMTQ6NTM6NDM8L0xhc3RVcGRUaW1lPg0KICAgIDxXb3Jrc2hlZXROTT5QTOOAkElGUlPjgJE8L1dvcmtzaGVldE5NPg0KICAgIDxMaW5rQ2VsbEFkZHJlc3NBMT5SNTI8L0xpbmtDZWxsQWRkcmVzc0ExPg0KICAgIDxMaW5rQ2VsbEFkZHJlc3NSMUMxPlI1Mk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NTAwMDAwMDAwLzEvMS8yNDIvSzkwMDAwMDA2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tMTkyLDk3MSwwMDA8L09yaWdpbmFsVmFsPg0KICAgIDxMYXN0TnVtVmFsPi0xOTI8L0xhc3ROdW1WYWw+DQogICAgPFJhd0xpbmtWYWw+LTE5MjwvUmF3TGlua1ZhbD4NCiAgICA8Vmlld1VuaXRUeXA+NzwvVmlld1VuaXRUeXA+DQogICAgPERlY2ltYWxQb2ludD4wPC9EZWNpbWFsUG9pbnQ+DQogICAgPFJvdW5kVHlwPjI8L1JvdW5kVHlwPg0KICAgIDxOdW1UZXh0VHlwPjE8L051bVRleHRUeXA+DQogICAgPENsYXNzVHlwPjM8L0NsYXNzVHlwPg0KICAgIDxEVG90YWxZTURITVM+MjAyMy8xMC8yNCAxMTozOT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tMTE1LDIyMjwvSW5mbG93VmFsPg0KICAgIDxEaXNwVmFsPuKWsiAxMTUsMjIyIDwvRGlzcFZhbD4NCiAgICA8TGFzdFVwZFRpbWU+MjAyMy8xMC8zMCAxNDo1Mzo0MzwvTGFzdFVwZFRpbWU+DQogICAgPFdvcmtzaGVldE5NPlBM44CQSUZSU+OAkTwvV29ya3NoZWV0Tk0+DQogICAgPExpbmtDZWxsQWRkcmVzc0ExPlIxMTwvTGlua0NlbGxBZGRyZXNzQTE+DQogICAgPExpbmtDZWxsQWRkcmVzc1IxQzE+UjEx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xLzI0Mi9LOTAwMDAwMDQy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TUsMjIyLDY5MCwwMDA8L09yaWdpbmFsVmFsPg0KICAgIDxMYXN0TnVtVmFsPi0xMTUsMjIyPC9MYXN0TnVtVmFsPg0KICAgIDxSYXdMaW5rVmFsPi0xMTUsMjIyPC9SYXdMaW5rVmFsPg0KICAgIDxWaWV3VW5pdFR5cD43PC9WaWV3VW5pdFR5cD4NCiAgICA8RGVjaW1hbFBvaW50PjA8L0RlY2ltYWxQb2ludD4NCiAgICA8Um91bmRUeXA+MjwvUm91bmRUeXA+DQogICAgPE51bVRleHRUeXA+MTwvTnVtVGV4dFR5cD4NCiAgICA8Q2xhc3NUeXA+MzwvQ2xhc3NUeXA+DQogICAgPERUb3RhbFlNREhNUz4yMDIzLzEwLzI2IDEzOjU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40LDI0NDwvSW5mbG93VmFsPg0KICAgIDxEaXNwVmFsPjQsMjQ0IDwvRGlzcFZhbD4NCiAgICA8TGFzdFVwZFRpbWU+MjAyMy8xMC8zMCAxNDo1Mzo0MzwvTGFzdFVwZFRpbWU+DQogICAgPFdvcmtzaGVldE5NPlBM44CQSUZSU+OAkTwvV29ya3NoZWV0Tk0+DQogICAgPExpbmtDZWxsQWRkcmVzc0ExPlI2NDwvTGlua0NlbGxBZGRyZXNzQTE+DQogICAgPExpbmtDZWxsQWRkcmVzc1IxQzE+UjY0QzE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1MDAwMDAwMDAvMS8xLzI0Mi9LMzUwMjA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40LDI0NCwwMzcsMDAwPC9PcmlnaW5hbFZhbD4NCiAgICA8TGFzdE51bVZhbD40LDI0NDwvTGFzdE51bVZhbD4NCiAgICA8UmF3TGlua1ZhbD40LDI0NDwvUmF3TGlua1ZhbD4NCiAgICA8Vmlld1VuaXRUeXA+NzwvVmlld1VuaXRUeXA+DQogICAgPERlY2ltYWxQb2ludD4wPC9EZWNpbWFsUG9pbnQ+DQogICAgPFJvdW5kVHlwPjI8L1JvdW5kVHlwPg0KICAgIDxOdW1UZXh0VHlwPjE8L051bVRleHRUeXA+DQogICAgPENsYXNzVHlwPjM8L0NsYXNzVHlwPg0KICAgIDxEVG90YWxZTURITVM+MjAyMy8xMC8yNCAxMTozOT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xMDksNjYwPC9JbmZsb3dWYWw+DQogICAgPERpc3BWYWw+MTA5LDY2MCA8L0Rpc3BWYWw+DQogICAgPExhc3RVcGRUaW1lPjIwMjMvMTAvMzAgMTQ6NTM6NDM8L0xhc3RVcGRUaW1lPg0KICAgIDxXb3Jrc2hlZXROTT5QTOOAkElGUlPjgJE8L1dvcmtzaGVldE5NPg0KICAgIDxMaW5rQ2VsbEFkZHJlc3NBMT5SNjU8L0xpbmtDZWxsQWRkcmVzc0ExPg0KICAgIDxMaW5rQ2VsbEFkZHJlc3NSMUMxPlI2NUMx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NTAwMDAwMDAwLzEvMS8yNDIvSzM1MFo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A5LDY2MCw0MjYsMDAwPC9PcmlnaW5hbFZhbD4NCiAgICA8TGFzdE51bVZhbD4xMDksNjYwPC9MYXN0TnVtVmFsPg0KICAgIDxSYXdMaW5rVmFsPjEwOSw2NjA8L1Jhd0xpbmtWYWw+DQogICAgPFZpZXdVbml0VHlwPjc8L1ZpZXdVbml0VHlwPg0KICAgIDxEZWNpbWFsUG9pbnQ+MDwvRGVjaW1hbFBvaW50Pg0KICAgIDxSb3VuZFR5cD4yPC9Sb3VuZFR5cD4NCiAgICA8TnVtVGV4dFR5cD4xPC9OdW1UZXh0VHlwPg0KICAgIDxDbGFzc1R5cD4zPC9DbGFzc1R5cD4NCiAgICA8RFRvdGFsWU1ESE1TPjIwMjMvMTAvMjQgMTE6Mzk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DIsNjk2PC9JbmZsb3dWYWw+DQogICAgPERpc3BWYWw+NjAyLDY5NiA8L0Rpc3BWYWw+DQogICAgPExhc3RVcGRUaW1lPjIwMjMvMTAvMzAgMTQ6NTM6NDM8L0xhc3RVcGRUaW1lPg0KICAgIDxXb3Jrc2hlZXROTT5QTCBRVFLjgJBJRlJT44CRPC9Xb3Jrc2hlZXROTT4NCiAgICA8TGlua0NlbGxBZGRyZXNzQTE+SDc5PC9MaW5rQ2VsbEFkZHJlc3NBMT4NCiAgICA8TGlua0NlbGxBZGRyZXNzUjFDMT5SNzl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DIsNjk2LDQ4NywwMDA8L09yaWdpbmFsVmFsPg0KICAgIDxMYXN0TnVtVmFsPjYwMiw2OTY8L0xhc3ROdW1WYWw+DQogICAgPFJhd0xpbmtWYWw+NjAyLDY5N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yOCw1NjE8L0luZmxvd1ZhbD4NCiAgICA8RGlzcFZhbD4yOCw1NjEgPC9EaXNwVmFsPg0KICAgIDxMYXN0VXBkVGltZT4yMDIzLzEwLzMwIDE0OjUzOjQzPC9MYXN0VXBkVGltZT4NCiAgICA8V29ya3NoZWV0Tk0+UEwgUVRS44CQSUZSU+OAkTwvV29ya3NoZWV0Tk0+DQogICAgPExpbmtDZWxsQWRkcmVzc0ExPkg4MDwvTGlua0NlbGxBZGRyZXNzQTE+DQogICAgPExpbmtDZWxsQWRkcmVzc1IxQzE+Ujg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42MzEsMjU4PC9JbmZsb3dWYWw+DQogICAgPERpc3BWYWw+NjMxLDI1OCA8L0Rpc3BWYWw+DQogICAgPExhc3RVcGRUaW1lPjIwMjMvMTAvMzAgMTQ6NTM6NDM8L0xhc3RVcGRUaW1lPg0KICAgIDxXb3Jrc2hlZXROTT5QTCBRVFLjgJBJRlJT44CRPC9Xb3Jrc2hlZXROTT4NCiAgICA8TGlua0NlbGxBZGRyZXNzQTE+SDgxPC9MaW5rQ2VsbEFkZHJlc3NBMT4NCiAgICA8TGlua0NlbGxBZGRyZXNzUjFDMT5SO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NTQ2LDUzOTwvSW5mbG93VmFsPg0KICAgIDxEaXNwVmFsPuKWsiA1NDYsNTM5IDwvRGlzcFZhbD4NCiAgICA8TGFzdFVwZFRpbWU+MjAyMy8xMC8zMCAxNDo1Mzo0MzwvTGFzdFVwZFRpbWU+DQogICAgPFdvcmtzaGVldE5NPlBMIFFUUuOAkElGUlPjgJE8L1dvcmtzaGVldE5NPg0KICAgIDxMaW5rQ2VsbEFkZHJlc3NBMT5IODI8L0xpbmtDZWxsQWRkcmVzc0ExPg0KICAgIDxMaW5rQ2VsbEFkZHJlc3NSMUMxPlI4Mk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44NCw3MTg8L0luZmxvd1ZhbD4NCiAgICA8RGlzcFZhbD44NCw3MTggPC9EaXNwVmFsPg0KICAgIDxMYXN0VXBkVGltZT4yMDIzLzEwLzMwIDE0OjUzOjQzPC9MYXN0VXBkVGltZT4NCiAgICA8V29ya3NoZWV0Tk0+UEwgUVRS44CQSUZSU+OAkTwvV29ya3NoZWV0Tk0+DQogICAgPExpbmtDZWxsQWRkcmVzc0ExPkg4MzwvTGlua0NlbGxBZGRyZXNzQTE+DQogICAgPExpbmtDZWxsQWRkcmVzc1IxQzE+Ujgz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TksNzUyPC9JbmZsb3dWYWw+DQogICAgPERpc3BWYWw+4payIDU5LDc1MiA8L0Rpc3BWYWw+DQogICAgPExhc3RVcGRUaW1lPjIwMjMvMTAvMzAgMTQ6NTM6NDM8L0xhc3RVcGRUaW1lPg0KICAgIDxXb3Jrc2hlZXROTT5QTCBRVFLjgJBJRlJT44CRPC9Xb3Jrc2hlZXROTT4NCiAgICA8TGlua0NlbGxBZGRyZXNzQTE+SDg0PC9MaW5rQ2VsbEFkZHJlc3NBMT4NCiAgICA8TGlua0NlbGxBZGRyZXNzUjFDMT5SODR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yLDE4MzwvSW5mbG93VmFsPg0KICAgIDxEaXNwVmFsPjIsMTgzIDwvRGlzcFZhbD4NCiAgICA8TGFzdFVwZFRpbWU+MjAyMy8xMC8zMCAxNDo1Mzo0MzwvTGFzdFVwZFRpbWU+DQogICAgPFdvcmtzaGVldE5NPlBMIFFUUuOAkElGUlPjgJE8L1dvcmtzaGVldE5NPg0KICAgIDxMaW5rQ2VsbEFkZHJlc3NBMT5IODU8L0xpbmtDZWxsQWRkcmVzc0ExPg0KICAgIDxMaW5rQ2VsbEFkZHJlc3NSMUMxPlI4NU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45PC9JbmZsb3dWYWw+DQogICAgPERpc3BWYWw+OSA8L0Rpc3BWYWw+DQogICAgPExhc3RVcGRUaW1lPjIwMjMvMTAvMzAgMTQ6NTM6NDM8L0xhc3RVcGRUaW1lPg0KICAgIDxXb3Jrc2hlZXROTT5QTCBRVFLjgJBJRlJT44CRPC9Xb3Jrc2hlZXROTT4NCiAgICA8TGlua0NlbGxBZGRyZXNzQTE+SDg2PC9MaW5rQ2VsbEFkZHJlc3NBMT4NCiAgICA8TGlua0NlbGxBZGRyZXNzUjFDMT5SO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tNjA8L0luZmxvd1ZhbD4NCiAgICA8RGlzcFZhbD7ilrIgNjAgPC9EaXNwVmFsPg0KICAgIDxMYXN0VXBkVGltZT4yMDIzLzEwLzMwIDE0OjUzOjQzPC9MYXN0VXBkVGltZT4NCiAgICA8V29ya3NoZWV0Tk0+UEwgUVRS44CQSUZSU+OAkTwvV29ya3NoZWV0Tk0+DQogICAgPExpbmtDZWxsQWRkcmVzc0ExPkg4NzwvTGlua0NlbGxBZGRyZXNzQTE+DQogICAgPExpbmtDZWxsQWRkcmVzc1IxQzE+Ujg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LDE0ODwvSW5mbG93VmFsPg0KICAgIDxEaXNwVmFsPjQsMTQ4IDwvRGlzcFZhbD4NCiAgICA8TGFzdFVwZFRpbWU+MjAyMy8xMC8zMCAxNDo1Mzo0MzwvTGFzdFVwZFRpbWU+DQogICAgPFdvcmtzaGVldE5NPlBMIFFUUuOAkElGUlPjgJE8L1dvcmtzaGVldE5NPg0KICAgIDxMaW5rQ2VsbEFkZHJlc3NBMT5IODg8L0xpbmtDZWxsQWRkcmVzc0ExPg0KICAgIDxMaW5rQ2VsbEFkZHJlc3NSMUMxPlI4O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Miw3NDQ8L0luZmxvd1ZhbD4NCiAgICA8RGlzcFZhbD7ilrIgMiw3NDQgPC9EaXNwVmFsPg0KICAgIDxMYXN0VXBkVGltZT4yMDIzLzEwLzMwIDE0OjUzOjQzPC9MYXN0VXBkVGltZT4NCiAgICA8V29ya3NoZWV0Tk0+UEwgUVRS44CQSUZSU+OAkTwvV29ya3NoZWV0Tk0+DQogICAgPExpbmtDZWxsQWRkcmVzc0ExPkg4OTwvTGlua0NlbGxBZGRyZXNzQTE+DQogICAgPExpbmtDZWxsQWRkcmVzc1IxQzE+Ujg5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zLDMwMTwvSW5mbG93VmFsPg0KICAgIDxEaXNwVmFsPjMsMzAxIDwvRGlzcFZhbD4NCiAgICA8TGFzdFVwZFRpbWU+MjAyMy8xMC8zMCAxNDo1Mzo0MzwvTGFzdFVwZFRpbWU+DQogICAgPFdvcmtzaGVldE5NPlBMIFFUUuOAkElGUlPjgJE8L1dvcmtzaGVldE5NPg0KICAgIDxMaW5rQ2VsbEFkZHJlc3NBMT5IOTA8L0xpbmtDZWxsQWRkcmVzc0ExPg0KICAgIDxMaW5rQ2VsbEFkZHJlc3NSMUMxPlI5M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tMiw0NzA8L0luZmxvd1ZhbD4NCiAgICA8RGlzcFZhbD7ilrIgMiw0NzAgPC9EaXNwVmFsPg0KICAgIDxMYXN0VXBkVGltZT4yMDIzLzEwLzMwIDE0OjUzOjQzPC9MYXN0VXBkVGltZT4NCiAgICA8V29ya3NoZWV0Tk0+UEwgUVRS44CQSUZSU+OAkTwvV29ya3NoZWV0Tk0+DQogICAgPExpbmtDZWxsQWRkcmVzc0ExPkg5MTwvTGlua0NlbGxBZGRyZXNzQTE+DQogICAgPExpbmtDZWxsQWRkcmVzc1IxQzE+Ujkx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zLDcyMzwvSW5mbG93VmFsPg0KICAgIDxEaXNwVmFsPjMsNzIzIDwvRGlzcFZhbD4NCiAgICA8TGFzdFVwZFRpbWU+MjAyMy8xMC8zMCAxNDo1Mzo0MzwvTGFzdFVwZFRpbWU+DQogICAgPFdvcmtzaGVldE5NPlBMIFFUUuOAkElGUlPjgJE8L1dvcmtzaGVldE5NPg0KICAgIDxMaW5rQ2VsbEFkZHJlc3NBMT5IOTM8L0xpbmtDZWxsQWRkcmVzc0ExPg0KICAgIDxMaW5rQ2VsbEFkZHJlc3NSMUMxPlI5M0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zLDE5MTwvSW5mbG93VmFsPg0KICAgIDxEaXNwVmFsPjMsMTkxIDwvRGlzcFZhbD4NCiAgICA8TGFzdFVwZFRpbWU+MjAyMy8xMC8zMCAxNDo1Mzo0MzwvTGFzdFVwZFRpbWU+DQogICAgPFdvcmtzaGVldE5NPlBMIFFUUuOAkElGUlPjgJE8L1dvcmtzaGVldE5NPg0KICAgIDxMaW5rQ2VsbEFkZHJlc3NBMT5IOTQ8L0xpbmtDZWxsQWRkcmVzc0ExPg0KICAgIDxMaW5rQ2VsbEFkZHJlc3NSMUMxPlI5N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41ODk8L0luZmxvd1ZhbD4NCiAgICA8RGlzcFZhbD41ODkgPC9EaXNwVmFsPg0KICAgIDxMYXN0VXBkVGltZT4yMDIzLzEwLzMwIDE0OjUzOjQzPC9MYXN0VXBkVGltZT4NCiAgICA8V29ya3NoZWV0Tk0+UEwgUVRS44CQSUZSU+OAkTwvV29ya3NoZWV0Tk0+DQogICAgPExpbmtDZWxsQWRkcmVzc0ExPkg5NTwvTGlua0NlbGxBZGRyZXNzQTE+DQogICAgPExpbmtDZWxsQWRkcmVzc1IxQzE+Ujk1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tNTc8L0luZmxvd1ZhbD4NCiAgICA8RGlzcFZhbD7ilrIgNTcgPC9EaXNwVmFsPg0KICAgIDxMYXN0VXBkVGltZT4yMDIzLzEwLzMwIDE0OjUzOjQzPC9MYXN0VXBkVGltZT4NCiAgICA8V29ya3NoZWV0Tk0+UEwgUVRS44CQSUZSU+OAkTwvV29ya3NoZWV0Tk0+DQogICAgPExpbmtDZWxsQWRkcmVzc0ExPkg5NjwvTGlua0NlbGxBZGRyZXNzQTE+DQogICAgPExpbmtDZWxsQWRkcmVzc1IxQzE+Ujk2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tNSw5Mjc8L0luZmxvd1ZhbD4NCiAgICA8RGlzcFZhbD7ilrIgNSw5MjcgPC9EaXNwVmFsPg0KICAgIDxMYXN0VXBkVGltZT4yMDIzLzEwLzMwIDE0OjUzOjQzPC9MYXN0VXBkVGltZT4NCiAgICA8V29ya3NoZWV0Tk0+UEwgUVRS44CQSUZSU+OAkTwvV29ya3NoZWV0Tk0+DQogICAgPExpbmtDZWxsQWRkcmVzc0ExPkg5NzwvTGlua0NlbGxBZGRyZXNzQTE+DQogICAgPExpbmtDZWxsQWRkcmVzc1IxQzE+Ujk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tNSw5Mjc8L0luZmxvd1ZhbD4NCiAgICA8RGlzcFZhbD7ilrIgNSw5MjcgPC9EaXNwVmFsPg0KICAgIDxMYXN0VXBkVGltZT4yMDIzLzEwLzMwIDE0OjUzOjQzPC9MYXN0VXBkVGltZT4NCiAgICA8V29ya3NoZWV0Tk0+UEwgUVRS44CQSUZSU+OAkTwvV29ya3NoZWV0Tk0+DQogICAgPExpbmtDZWxsQWRkcmVzc0ExPkg5ODwvTGlua0NlbGxBZGRyZXNzQTE+DQogICAgPExpbmtDZWxsQWRkcmVzc1IxQzE+Ujk4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45MDA8L0luZmxvd1ZhbD4NCiAgICA8RGlzcFZhbD45MDAgPC9EaXNwVmFsPg0KICAgIDxMYXN0VXBkVGltZT4yMDIzLzEwLzMwIDE0OjUzOjQzPC9MYXN0VXBkVGltZT4NCiAgICA8V29ya3NoZWV0Tk0+UEwgUVRS44CQSUZSU+OAkTwvV29ya3NoZWV0Tk0+DQogICAgPExpbmtDZWxsQWRkcmVzc0ExPkgxMDY8L0xpbmtDZWxsQWRkcmVzc0ExPg0KICAgIDxMaW5rQ2VsbEFkZHJlc3NSMUMxPlIxM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yNSw3OTM8L0luZmxvd1ZhbD4NCiAgICA8RGlzcFZhbD4yNSw3OTMgPC9EaXNwVmFsPg0KICAgIDxMYXN0VXBkVGltZT4yMDIzLzEwLzMwIDE0OjUzOjQzPC9MYXN0VXBkVGltZT4NCiAgICA8V29ya3NoZWV0Tk0+UEwgUVRS44CQSUZSU+OAkTwvV29ya3NoZWV0Tk0+DQogICAgPExpbmtDZWxsQWRkcmVzc0ExPkgxMDU8L0xpbmtDZWxsQWRkcmVzc0ExPg0KICAgIDxMaW5rQ2VsbEFkZHJlc3NSMUMxPlIxMDV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yNiw2OTQ8L0luZmxvd1ZhbD4NCiAgICA8RGlzcFZhbD4yNiw2OTQgPC9EaXNwVmFsPg0KICAgIDxMYXN0VXBkVGltZT4yMDIzLzEwLzMwIDE0OjUzOjQzPC9MYXN0VXBkVGltZT4NCiAgICA8V29ya3NoZWV0Tk0+UEwgUVRS44CQSUZSU+OAkTwvV29ya3NoZWV0Tk0+DQogICAgPExpbmtDZWxsQWRkcmVzc0ExPkgxMDM8L0xpbmtDZWxsQWRkcmVzc0ExPg0KICAgIDxMaW5rQ2VsbEFkZHJlc3NSMUMxPlIxMDN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zMDA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YsNjk0LDc5MSwwMDA8L09yaWdpbmFsVmFsPg0KICAgIDxMYXN0TnVtVmFsPjI2LDY5NDwvTGFzdE51bVZhbD4NCiAgICA8UmF3TGlua1ZhbD4yNi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tNyw5NDU8L0luZmxvd1ZhbD4NCiAgICA8RGlzcFZhbD7ilrIgNyw5NDUgPC9EaXNwVmFsPg0KICAgIDxMYXN0VXBkVGltZT4yMDIzLzEwLzMwIDE0OjUzOjQzPC9MYXN0VXBkVGltZT4NCiAgICA8V29ya3NoZWV0Tk0+UEwgUVRS44CQSUZSU+OAkTwvV29ya3NoZWV0Tk0+DQogICAgPExpbmtDZWxsQWRkcmVzc0ExPkgxMDI8L0xpbmtDZWxsQWRkcmVzc0ExPg0KICAgIDxMaW5rQ2VsbEFkZHJlc3NSMUMxPlIxMDJ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g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OTQ1LDc2MSwwMDA8L09yaWdpbmFsVmFsPg0KICAgIDxMYXN0TnVtVmFsPi03LDk0NTwvTGFzdE51bVZhbD4NCiAgICA8UmF3TGlua1ZhbD4tNyw5NDU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zNCw2NDA8L0luZmxvd1ZhbD4NCiAgICA8RGlzcFZhbD4zNCw2NDAgPC9EaXNwVmFsPg0KICAgIDxMYXN0VXBkVGltZT4yMDIzLzEwLzMwIDE0OjUzOjQzPC9MYXN0VXBkVGltZT4NCiAgICA8V29ya3NoZWV0Tk0+UEwgUVRS44CQSUZSU+OAkTwvV29ya3NoZWV0Tk0+DQogICAgPExpbmtDZWxsQWRkcmVzc0ExPkgxMDE8L0xpbmtDZWxsQWRkcmVzc0ExPg0KICAgIDxMaW5rQ2VsbEFkZHJlc3NSMUMxPlIxM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c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zQsNjQwLDU1MiwwMDA8L09yaWdpbmFsVmFsPg0KICAgIDxMYXN0TnVtVmFsPjM0LDY0MDwvTGFzdE51bVZhbD4NCiAgICA8UmF3TGlua1ZhbD4zNCw2N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45LDY5NDwvSW5mbG93VmFsPg0KICAgIDxEaXNwVmFsPjksNjk0IDwvRGlzcFZhbD4NCiAgICA8TGFzdFVwZFRpbWU+MjAyMy8xMC8zMCAxNDo1Mzo0MzwvTGFzdFVwZFRpbWU+DQogICAgPFdvcmtzaGVldE5NPlBMIFFUUuOAkElGUlPjgJE8L1dvcmtzaGVldE5NPg0KICAgIDxMaW5rQ2VsbEFkZHJlc3NBMT5IMTAwPC9MaW5rQ2VsbEFkZHJlc3NBMT4NCiAgICA8TGlua0NlbGxBZGRyZXNzUjFDMT5SMTA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Sw2OTQsNDU2LDAwMDwvT3JpZ2luYWxWYWw+DQogICAgPExhc3ROdW1WYWw+OSw2OTQ8L0xhc3ROdW1WYWw+DQogICAgPFJhd0xpbmtWYWw+OS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MjYsMTg2PC9JbmZsb3dWYWw+DQogICAgPERpc3BWYWw+MjI2LDE4NiA8L0Rpc3BWYWw+DQogICAgPExhc3RVcGRUaW1lPjIwMjMvMTAvMzAgMTQ6NTM6NDM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I2LDE4Niw0MDgsMDAwPC9PcmlnaW5hbFZhbD4NCiAgICA8TGFzdE51bVZhbD4yMjYsMTg2PC9MYXN0TnVtVmFsPg0KICAgIDxSYXdMaW5rVmFsPjIyNiwx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LDg5ODwvSW5mbG93VmFsPg0KICAgIDxEaXNwVmFsPjksODk4IDwvRGlzcFZhbD4NCiAgICA8TGFzdFVwZFRpbWU+MjAyMy8xMC8zMCAxNDo1Mzo0MzwvTGFzdFVwZFRpbWU+DQogICAgPFdvcmtzaGVldE5NPkJT44CQSUZSU+OAkT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45LDg5OCwzMjksMDAwPC9PcmlnaW5hbFZhbD4NCiAgICA8TGFzdE51bVZhbD45LDg5ODwvTGFzdE51bVZhbD4NCiAgICA8UmF3TGlua1ZhbD45LDg5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43NzQsODA2PC9JbmZsb3dWYWw+DQogICAgPERpc3BWYWw+Nzc0LDgwNiA8L0Rpc3BWYWw+DQogICAgPExhc3RVcGRUaW1lPjIwMjMvMTAvMzAgMTQ6NTM6NDM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c0LDgwNiwxNzksMDAwPC9PcmlnaW5hbFZhbD4NCiAgICA8TGFzdE51bVZhbD43NzQsODA2PC9MYXN0TnVtVmFsPg0KICAgIDxSYXdMaW5rVmFsPjc3NCw4M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41LDE0NTwvSW5mbG93VmFsPg0KICAgIDxEaXNwVmFsPjUsMTQ1IDwvRGlzcFZhbD4NCiAgICA8TGFzdFVwZFRpbWU+MjAyMy8xMC8zMCAxNDo1Mzo0Mz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MTQ1LDEwMCwwMDA8L09yaWdpbmFsVmFsPg0KICAgIDxMYXN0TnVtVmFsPjUsMTQ1PC9MYXN0TnVtVmFsPg0KICAgIDxSYXdMaW5rVmFsPjUsMTQ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yODksMDQzPC9JbmZsb3dWYWw+DQogICAgPERpc3BWYWw+Mjg5LDA0MyA8L0Rpc3BWYWw+DQogICAgPExhc3RVcGRUaW1lPjIwMjMvMTAvMzAgMTQ6NTM6NDM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ksMDQzLDQ5MywwMDA8L09yaWdpbmFsVmFsPg0KICAgIDxMYXN0TnVtVmFsPjI4OSwwNDM8L0xhc3ROdW1WYWw+DQogICAgPFJhd0xpbmtWYWw+Mjg5LDA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4" Error="">PD94bWwgdmVyc2lvbj0iMS4wIiBlbmNvZGluZz0idXRmLTgiPz4NCjxMaW5rSW5mb0V4Y2VsIHhtbG5zOnhzaT0iaHR0cDovL3d3dy53My5vcmcvMjAwMS9YTUxTY2hlbWEtaW5zdGFuY2UiIHhtbG5zOnhzZD0iaHR0cDovL3d3dy53My5vcmcvMjAwMS9YTUxTY2hlbWEiPg0KICA8TGlua0luZm9Db3JlPg0KICAgIDxMaW5rSWQ+MjQ0PC9MaW5rSWQ+DQogICAgPEluZmxvd1ZhbD41LDkwMjwvSW5mbG93VmFsPg0KICAgIDxEaXNwVmFsPjUsOTAyIDwvRGlzcFZhbD4NCiAgICA8TGFzdFVwZFRpbWU+MjAyMy8xMC8zMCAxNDo1Mzo0MzwvTGFzdFVwZFRpbWU+DQogICAgPFdvcmtzaGVldE5NPkJT44CQSUZSU+OAkT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2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UsOTAyLDY5NiwwMDA8L09yaWdpbmFsVmFsPg0KICAgIDxMYXN0TnVtVmFsPjUsOTAyPC9MYXN0TnVtVmFsPg0KICAgIDxSYXdMaW5rVmFsPjUsOTA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5" Error="">PD94bWwgdmVyc2lvbj0iMS4wIiBlbmNvZGluZz0idXRmLTgiPz4NCjxMaW5rSW5mb0V4Y2VsIHhtbG5zOnhzaT0iaHR0cDovL3d3dy53My5vcmcvMjAwMS9YTUxTY2hlbWEtaW5zdGFuY2UiIHhtbG5zOnhzZD0iaHR0cDovL3d3dy53My5vcmcvMjAwMS9YTUxTY2hlbWEiPg0KICA8TGlua0luZm9Db3JlPg0KICAgIDxMaW5rSWQ+MjQ1PC9MaW5rSWQ+DQogICAgPEluZmxvd1ZhbD42OCwxOTA8L0luZmxvd1ZhbD4NCiAgICA8RGlzcFZhbD42OCwxOTAgPC9EaXNwVmFsPg0KICAgIDxMYXN0VXBkVGltZT4yMDIzLzEwLzMwIDE0OjUzOjQzPC9MYXN0VXBkVGltZT4NCiAgICA8V29ya3NoZWV0Tk0+QlP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Y4LDE5MCwyNDcsMDAwPC9PcmlnaW5hbFZhbD4NCiAgICA8TGFzdE51bVZhbD42OCwxOTA8L0xhc3ROdW1WYWw+DQogICAgPFJhd0xpbmtWYWw+NjgsMTk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42OSw3MTY8L0luZmxvd1ZhbD4NCiAgICA8RGlzcFZhbD42OSw3MTYgPC9EaXNwVmFsPg0KICAgIDxMYXN0VXBkVGltZT4yMDIzLzEwLzMwIDE0OjUzOjQz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NjksNzE2LDc2OCwwMDA8L09yaWdpbmFsVmFsPg0KICAgIDxMYXN0TnVtVmFsPjY5LDcxNjwvTGFzdE51bVZhbD4NCiAgICA8UmF3TGlua1ZhbD42OSw3MT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7" Error="">PD94bWwgdmVyc2lvbj0iMS4wIiBlbmNvZGluZz0idXRmLTgiPz4NCjxMaW5rSW5mb0V4Y2VsIHhtbG5zOnhzaT0iaHR0cDovL3d3dy53My5vcmcvMjAwMS9YTUxTY2hlbWEtaW5zdGFuY2UiIHhtbG5zOnhzZD0iaHR0cDovL3d3dy53My5vcmcvMjAwMS9YTUxTY2hlbWEiPg0KICA8TGlua0luZm9Db3JlPg0KICAgIDxMaW5rSWQ+MjQ3PC9MaW5rSWQ+DQogICAgPEluZmxvd1ZhbD4xLDQ0OCw4ODk8L0luZmxvd1ZhbD4NCiAgICA8RGlzcFZhbD4xLDQ0OCw4ODkgPC9EaXNwVmFsPg0KICAgIDxMYXN0VXBkVGltZT4yMDIzLzEwLzMwIDE0OjUzOjQz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4LDg4OSwyMjAsMDAwPC9PcmlnaW5hbFZhbD4NCiAgICA8TGFzdE51bVZhbD4xLDQ0OCw4ODk8L0xhc3ROdW1WYWw+DQogICAgPFJhd0xpbmtWYWw+MSw0NDgsO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yMjEsMjc3PC9JbmZsb3dWYWw+DQogICAgPERpc3BWYWw+MjIxLDI3NyA8L0Rpc3BWYWw+DQogICAgPExhc3RVcGRUaW1lPjIwMjMvMTAvMzAgMTQ6NTM6NDM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jEsMjc3LDc3MywwMDA8L09yaWdpbmFsVmFsPg0KICAgIDxMYXN0TnVtVmFsPjIyMSwyNzc8L0xhc3ROdW1WYWw+DQogICAgPFJhd0xpbmtWYWw+MjIxLDI3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9" Error="">PD94bWwgdmVyc2lvbj0iMS4wIiBlbmNvZGluZz0idXRmLTgiPz4NCjxMaW5rSW5mb0V4Y2VsIHhtbG5zOnhzaT0iaHR0cDovL3d3dy53My5vcmcvMjAwMS9YTUxTY2hlbWEtaW5zdGFuY2UiIHhtbG5zOnhzZD0iaHR0cDovL3d3dy53My5vcmcvMjAwMS9YTUxTY2hlbWEiPg0KICA8TGlua0luZm9Db3JlPg0KICAgIDxMaW5rSWQ+MjQ5PC9MaW5rSWQ+DQogICAgPEluZmxvd1ZhbD43MywxMjI8L0luZmxvd1ZhbD4NCiAgICA8RGlzcFZhbD43MywxMjIgPC9EaXNwVmFsPg0KICAgIDxMYXN0VXBkVGltZT4yMDIzLzEwLzMwIDE0OjUzOjQz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zMsMTIyLDczMCwwMDA8L09yaWdpbmFsVmFsPg0KICAgIDxMYXN0TnVtVmFsPjczLDEyMjwvTGFzdE51bVZhbD4NCiAgICA8UmF3TGlua1ZhbD43MywxMj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44MCw1Mjg8L0luZmxvd1ZhbD4NCiAgICA8RGlzcFZhbD44MCw1MjggPC9EaXNwVmFsPg0KICAgIDxMYXN0VXBkVGltZT4yMDIzLzEwLzMwIDE0OjUzOjQz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DAsNTI4LDA4OSwwMDA8L09yaWdpbmFsVmFsPg0KICAgIDxMYXN0TnVtVmFsPjgwLDUyODwvTGFzdE51bVZhbD4NCiAgICA8UmF3TGlua1ZhbD44MCw1Mjg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xMDgsMTcyPC9JbmZsb3dWYWw+DQogICAgPERpc3BWYWw+MTA4LDE3MiA8L0Rpc3BWYWw+DQogICAgPExhc3RVcGRUaW1lPjIwMjMvMTAvMzAgMTQ6NTM6NDM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DgsMTcyLDk4MywwMDA8L09yaWdpbmFsVmFsPg0KICAgIDxMYXN0TnVtVmFsPjEwOCwxNzI8L0xhc3ROdW1WYWw+DQogICAgPFJhd0xpbmtWYWw+MTA4LDE3Mj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45LDc5MzwvSW5mbG93VmFsPg0KICAgIDxEaXNwVmFsPjksNzkzIDwvRGlzcFZhbD4NCiAgICA8TGFzdFVwZFRpbWU+MjAyMy8xMC8zMCAxNDo1Mzo0Mz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zkzLDA0NCwwMDA8L09yaWdpbmFsVmFsPg0KICAgIDxMYXN0TnVtVmFsPjksNzkzPC9MYXN0TnVtVmFsPg0KICAgIDxSYXdMaW5rVmFsPjksNzkz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41ODAsODE5PC9JbmZsb3dWYWw+DQogICAgPERpc3BWYWw+NTgwLDgxOSA8L0Rpc3BWYWw+DQogICAgPExhc3RVcGRUaW1lPjIwMjMvMTAvMzAgMTQ6NTM6NDM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ODAsODE5LDIyMSwwMDA8L09yaWdpbmFsVmFsPg0KICAgIDxMYXN0TnVtVmFsPjU4MCw4MTk8L0xhc3ROdW1WYWw+DQogICAgPFJhd0xpbmtWYWw+NTgwLDgx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xMDQsNzQzPC9JbmZsb3dWYWw+DQogICAgPERpc3BWYWw+MTA0LDc0MyA8L0Rpc3BWYWw+DQogICAgPExhc3RVcGRUaW1lPjIwMjMvMTAvMzAgMTQ6NTM6NDM8L0xhc3RVcGRUaW1lPg0KICAgIDxXb3Jrc2hlZXROTT5CU+OAkElGUlPjgJE8L1dvcmtzaGVldE5NPg0KICAgIDxMaW5rQ2VsbEFkZHJlc3NBMT5QMjM8L0xpbmtDZWxsQWRkcmVzc0ExPg0KICAgIDxMaW5rQ2VsbEFkZHJlc3NSMUMxPlIy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QsNzQzLDkwNCwwMDA8L09yaWdpbmFsVmFsPg0KICAgIDxMYXN0TnVtVmFsPjEwNCw3NDM8L0xhc3ROdW1WYWw+DQogICAgPFJhd0xpbmtWYWw+MTA0LDc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xMjksODE3PC9JbmZsb3dWYWw+DQogICAgPERpc3BWYWw+MTI5LDgxNyA8L0Rpc3BWYWw+DQogICAgPExhc3RVcGRUaW1lPjIwMjMvMTAvMzAgMTQ6NTM6NDM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ODE3LDQyMSwwMDA8L09yaWdpbmFsVmFsPg0KICAgIDxMYXN0TnVtVmFsPjEyOSw4MTc8L0xhc3ROdW1WYWw+DQogICAgPFJhd0xpbmtWYWw+MTI5LDgx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xLDM0NzwvSW5mbG93VmFsPg0KICAgIDxEaXNwVmFsPjEsMzQ3IDwvRGlzcFZhbD4NCiAgICA8TGFzdFVwZFRpbWU+MjAyMy8xMC8zMCAxNDo1Mzo0Mz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Q3LDc3NywwMDA8L09yaWdpbmFsVmFsPg0KICAgIDxMYXN0TnVtVmFsPjEsMzQ3PC9MYXN0TnVtVmFsPg0KICAgIDxSYXdMaW5rVmFsPjEsMzQ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43LDQ0ODwvSW5mbG93VmFsPg0KICAgIDxEaXNwVmFsPjcsNDQ4IDwvRGlzcFZhbD4NCiAgICA8TGFzdFVwZFRpbWU+MjAyMy8xMC8zMCAxNDo1Mzo0MzwvTGFzdFVwZFRpbWU+DQogICAgPFdvcmtzaGVldE5NPkJT44CQSUZSU+OAkT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MTEwMkE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43LDQ0OCw2MTksMDAwPC9PcmlnaW5hbFZhbD4NCiAgICA8TGFzdE51bVZhbD43LDQ0ODwvTGFzdE51bVZhbD4NCiAgICA8UmF3TGlua1ZhbD43LDQ0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44LDc2NDwvSW5mbG93VmFsPg0KICAgIDxEaXNwVmFsPjgsNzY0IDwvRGlzcFZhbD4NCiAgICA8TGFzdFVwZFRpbWU+MjAyMy8xMC8zMCAxNDo1Mzo0MzwvTGFzdFVwZFRpbWU+DQogICAgPFdvcmtzaGVldE5NPkJT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gsNzY0LDAxNiwwMDA8L09yaWdpbmFsVmFsPg0KICAgIDxMYXN0TnVtVmFsPjgsNzY0PC9MYXN0TnVtVmFsPg0KICAgIDxSYXdMaW5rVmFsPjgsNzY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xLDMyNSw4MzU8L0luZmxvd1ZhbD4NCiAgICA8RGlzcFZhbD4xLDMyNSw4MzUgPC9EaXNwVmFsPg0KICAgIDxMYXN0VXBkVGltZT4yMDIzLzEwLzMwIDE0OjUzOjQz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y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zI1LDgzNSw1NzcsMDAwPC9PcmlnaW5hbFZhbD4NCiAgICA8TGFzdE51bVZhbD4xLDMyNSw4MzU8L0xhc3ROdW1WYWw+DQogICAgPFJhd0xpbmtWYWw+MSwzMjUsODM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yLDc3NCw3MjQ8L0luZmxvd1ZhbD4NCiAgICA8RGlzcFZhbD4yLDc3NCw3MjQgPC9EaXNwVmFsPg0KICAgIDxMYXN0VXBkVGltZT4yMDIzLzEwLzMwIDE0OjUzOjQz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42MzQsODY3PC9JbmZsb3dWYWw+DQogICAgPERpc3BWYWw+NjM0LDg2NyA8L0Rpc3BWYWw+DQogICAgPExhc3RVcGRUaW1lPjIwMjMvMTAvMzAgMTQ6NTM6NDM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MzQsODY3LDAyNSwwMDA8L09yaWdpbmFsVmFsPg0KICAgIDxMYXN0TnVtVmFsPjYzNCw4Njc8L0xhc3ROdW1WYWw+DQogICAgPFJhd0xpbmtWYWw+NjM0LDg2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Cw4Njc8L0luZmxvd1ZhbD4NCiAgICA8RGlzcFZhbD4xOCw4NjcgPC9EaXNwVmFsPg0KICAgIDxMYXN0VXBkVGltZT4yMDIzLzEwLzMwIDE0OjUzOjQz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gsODY3LDUxNSwwMDA8L09yaWdpbmFsVmFsPg0KICAgIDxMYXN0TnVtVmFsPjE4LDg2NzwvTGFzdE51bVZhbD4NCiAgICA8UmF3TGlua1ZhbD4xOCw4Njc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NzUsMzk3PC9JbmZsb3dWYWw+DQogICAgPERpc3BWYWw+MTc1LDM5NyA8L0Rpc3BWYWw+DQogICAgPExhc3RVcGRUaW1lPjIwMjMvMTAvMzAgMTQ6NTM6NDM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zUsMzk3LDA0MiwwMDA8L09yaWdpbmFsVmFsPg0KICAgIDxMYXN0TnVtVmFsPjE3NSwzOTc8L0xhc3ROdW1WYWw+DQogICAgPFJhd0xpbmtWYWw+MTc1LDM5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44LDQ3MDwvSW5mbG93VmFsPg0KICAgIDxEaXNwVmFsPjgsNDcwIDwvRGlzcFZhbD4NCiAgICA8TGFzdFVwZFRpbWU+MjAyMy8xMC8zMCAxNDo1Mzo0Mz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z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sNDcwLDgxMSwwMDA8L09yaWdpbmFsVmFsPg0KICAgIDxMYXN0TnVtVmFsPjgsNDcwPC9MYXN0TnVtVmFsPg0KICAgIDxSYXdMaW5rVmFsPjgsNDc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6" Error="">PD94bWwgdmVyc2lvbj0iMS4wIiBlbmNvZGluZz0idXRmLTgiPz4NCjxMaW5rSW5mb0V4Y2VsIHhtbG5zOnhzaT0iaHR0cDovL3d3dy53My5vcmcvMjAwMS9YTUxTY2hlbWEtaW5zdGFuY2UiIHhtbG5zOnhzZD0iaHR0cDovL3d3dy53My5vcmcvMjAwMS9YTUxTY2hlbWEiPg0KICA8TGlua0luZm9Db3JlPg0KICAgIDxMaW5rSWQ+MjY2PC9MaW5rSWQ+DQogICAgPEluZmxvd1ZhbD44LDM2ODwvSW5mbG93VmFsPg0KICAgIDxEaXNwVmFsPjgsMzY4IDwvRGlzcFZhbD4NCiAgICA8TGFzdFVwZFRpbWU+MjAyMy8xMC8zMCAxNDo1Mzo0Mz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zY4LDk4MiwwMDA8L09yaWdpbmFsVmFsPg0KICAgIDxMYXN0TnVtVmFsPjgsMzY4PC9MYXN0TnVtVmFsPg0KICAgIDxSYXdMaW5rVmFsPjgsMzY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xLDc3NzwvSW5mbG93VmFsPg0KICAgIDxEaXNwVmFsPjEsNzc3IDwvRGlzcFZhbD4NCiAgICA8TGFzdFVwZFRpbWU+MjAyMy8xMC8zMCAxNDo1Mzo0Mz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1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EsNzc3LDAyMSwwMDA8L09yaWdpbmFsVmFsPg0KICAgIDxMYXN0TnVtVmFsPjEsNzc3PC9MYXN0TnVtVmFsPg0KICAgIDxSYXdMaW5rVmFsPjEsNzc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44NSw0ODk8L0luZmxvd1ZhbD4NCiAgICA8RGlzcFZhbD44NSw0ODkgPC9EaXNwVmFsPg0KICAgIDxMYXN0VXBkVGltZT4yMDIzLzEwLzMwIDE0OjUzOjQzPC9MYXN0VXBkVGltZT4NCiAgICA8V29ya3NoZWV0Tk0+QlP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g1LDQ4OSw2NzcsMDAwPC9PcmlnaW5hbFZhbD4NCiAgICA8TGFzdE51bVZhbD44NSw0ODk8L0xhc3ROdW1WYWw+DQogICAgPFJhd0xpbmtWYWw+ODUsN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MSwzNDg8L0luZmxvd1ZhbD4NCiAgICA8RGlzcFZhbD4yMSwzNDggPC9EaXNwVmFsPg0KICAgIDxMYXN0VXBkVGltZT4yMDIzLzEwLzMwIDE0OjUzOjQzPC9MYXN0VXBkVGltZT4NCiAgICA8V29ya3NoZWV0Tk0+QlPjgJBJRlJT44CRPC9Xb3Jrc2hlZXROTT4NCiAgICA8TGlua0NlbGxBZGRyZXNzQTE+UDM4PC9MaW5rQ2VsbEFkZHJlc3NBMT4NCiAgICA8TGlua0NlbGxBZGRyZXNzUjFDMT5SMz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jwvSXRlbUlkPg0KICAgIDxEaXNwSXRlbUlkPksxMjAxMDYwMD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IxLDM0OCw2MjMsMDAwPC9PcmlnaW5hbFZhbD4NCiAgICA8TGFzdE51bVZhbD4yMSwzNDg8L0xhc3ROdW1WYWw+DQogICAgPFJhd0xpbmtWYWw+MjEsMzQ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45NTQsNTg2PC9JbmZsb3dWYWw+DQogICAgPERpc3BWYWw+OTU0LDU4NiA8L0Rpc3BWYWw+DQogICAgPExhc3RVcGRUaW1lPjIwMjMvMTAvMzAgMTQ6NTM6NDM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F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U0LDU4Niw2OTYsMDAwPC9PcmlnaW5hbFZhbD4NCiAgICA8TGFzdE51bVZhbD45NTQsNTg2PC9MYXN0TnVtVmFsPg0KICAgIDxSYXdMaW5rVmFsPjk1NCw1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42MCw1NDE8L0luZmxvd1ZhbD4NCiAgICA8RGlzcFZhbD42MCw1NDEgPC9EaXNwVmFsPg0KICAgIDxMYXN0VXBkVGltZT4yMDIzLzEwLzMwIDE0OjUzOjQz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A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jAsNTQxLDE5NiwwMDA8L09yaWdpbmFsVmFsPg0KICAgIDxMYXN0TnVtVmFsPjYwLDU0MTwvTGFzdE51bVZhbD4NCiAgICA8UmF3TGlua1ZhbD42MCw1NDE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43MDIsODQxPC9JbmZsb3dWYWw+DQogICAgPERpc3BWYWw+NzAyLDg0MSA8L0Rpc3BWYWw+DQogICAgPExhc3RVcGRUaW1lPjIwMjMvMTAvMzAgMTQ6NTM6NDM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DIsODQxLDk0NiwwMDA8L09yaWdpbmFsVmFsPg0KICAgIDxMYXN0TnVtVmFsPjcwMiw4NDE8L0xhc3ROdW1WYWw+DQogICAgPFJhd0xpbmtWYWw+NzAyLDg0M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45LDY0NjwvSW5mbG93VmFsPg0KICAgIDxEaXNwVmFsPjksNjQ2IDwvRGlzcFZhbD4NCiAgICA8TGFzdFVwZFRpbWU+MjAyMy8xMC8zMCAxNDo1Mzo0Mz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Q2LDQzMywwMDA8L09yaWdpbmFsVmFsPg0KICAgIDxMYXN0TnVtVmFsPjksNjQ2PC9MYXN0TnVtVmFsPg0KICAgIDxSYXdMaW5rVmFsPjksNjQ2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44ODwvSW5mbG93VmFsPg0KICAgIDxEaXNwVmFsPjg4IDwvRGlzcFZhbD4NCiAgICA8TGFzdFVwZFRpbWU+MjAyMy8xMC8zMCAxNDo1Mzo0MzwvTGFzdFVwZFRpbWU+DQogICAgPFdvcmtzaGVldE5NPkJT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M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4LDA5NCwwMDA8L09yaWdpbmFsVmFsPg0KICAgIDxMYXN0TnVtVmFsPjg4PC9MYXN0TnVtVmFsPg0KICAgIDxSYXdMaW5rVmFsPjg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yNCwwODQ8L0luZmxvd1ZhbD4NCiAgICA8RGlzcFZhbD4yNCwwODQgPC9EaXNwVmFsPg0KICAgIDxMYXN0VXBkVGltZT4yMDIzLzEwLzMwIDE0OjUzOjQz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Dg0LDE5OCwwMDA8L09yaWdpbmFsVmFsPg0KICAgIDxMYXN0TnVtVmFsPjI0LDA4NDwvTGFzdE51bVZhbD4NCiAgICA8UmF3TGlua1ZhbD4yNCwwO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41Myw3MzY8L0luZmxvd1ZhbD4NCiAgICA8RGlzcFZhbD41Myw3MzYgPC9EaXNwVmFsPg0KICAgIDxMYXN0VXBkVGltZT4yMDIzLzEwLzMwIDE0OjUzOjQz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TMsNzM2LDQ5NCwwMDA8L09yaWdpbmFsVmFsPg0KICAgIDxMYXN0TnVtVmFsPjUzLDczNjwvTGFzdE51bVZhbD4NCiAgICA8UmF3TGlua1ZhbD41Myw3Mz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xMiwwODI8L0luZmxvd1ZhbD4NCiAgICA8RGlzcFZhbD4xMiwwODIgPC9EaXNwVmFsPg0KICAgIDxMYXN0VXBkVGltZT4yMDIzLzEwLzMwIDE0OjUzOjQz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y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A4MiwyOTIsMDAwPC9PcmlnaW5hbFZhbD4NCiAgICA8TGFzdE51bVZhbD4xMiwwODI8L0xhc3ROdW1WYWw+DQogICAgPFJhd0xpbmtWYWw+MTIsMDg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zNSwyNTI8L0luZmxvd1ZhbD4NCiAgICA8RGlzcFZhbD4zNSwyNTIgPC9EaXNwVmFsPg0KICAgIDxMYXN0VXBkVGltZT4yMDIzLzEwLzMwIDE0OjUzOjQz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UsMjUyLDUzMCwwMDA8L09yaWdpbmFsVmFsPg0KICAgIDxMYXN0TnVtVmFsPjM1LDI1MjwvTGFzdE51bVZhbD4NCiAgICA8UmF3TGlua1ZhbD4zNSwyNT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44OTgsMjczPC9JbmZsb3dWYWw+DQogICAgPERpc3BWYWw+ODk4LDI3MyA8L0Rpc3BWYWw+DQogICAgPExhc3RVcGRUaW1lPjIwMjMvMTAvMzAgMTQ6NTM6NDM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J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4LDI3MywxODMsMDAwPC9PcmlnaW5hbFZhbD4NCiAgICA8TGFzdE51bVZhbD44OTgsMjczPC9MYXN0TnVtVmFsPg0KICAgIDxSYXdMaW5rVmFsPjg5OCwyNzM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xLDg1Miw4NTk8L0luZmxvd1ZhbD4NCiAgICA8RGlzcFZhbD4xLDg1Miw4NTkgPC9EaXNwVmFsPg0KICAgIDxMYXN0VXBkVGltZT4yMDIzLzEwLzMwIDE0OjUzOjQz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DUyLDg1OSw4NzksMDAwPC9PcmlnaW5hbFZhbD4NCiAgICA8TGFzdE51bVZhbD4xLDg1Miw4NTk8L0xhc3ROdW1WYWw+DQogICAgPFJhd0xpbmtWYWw+MSw4NTIsODU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NjAsMzM5PC9JbmZsb3dWYWw+DQogICAgPERpc3BWYWw+MTYwLDMzOSA8L0Rpc3BWYWw+DQogICAgPExhc3RVcGRUaW1lPjIwMjMvMTAvMzAgMTQ6NTM6NDM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45NSw5NzU8L0luZmxvd1ZhbD4NCiAgICA8RGlzcFZhbD45NSw5NzUgPC9EaXNwVmFsPg0KICAgIDxMYXN0VXBkVGltZT4yMDIzLzEwLzMwIDE0OjUzOjQz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UsOTc1LDUxNSwwMDA8L09yaWdpbmFsVmFsPg0KICAgIDxMYXN0TnVtVmFsPjk1LDk3NTwvTGFzdE51bVZhbD4NCiAgICA8UmF3TGlua1ZhbD45NSw5Nz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tOSwyMTU8L0luZmxvd1ZhbD4NCiAgICA8RGlzcFZhbD7ilrIgOSwyMTUgPC9EaXNwVmFsPg0KICAgIDxMYXN0VXBkVGltZT4yMDIzLzEwLzMwIDE0OjUzOjQzPC9MYXN0VXBkVGltZT4NCiAgICA8V29ya3NoZWV0Tk0+QlP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c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zwvSXRlbUlkPg0KICAgIDxEaXNwSXRlbUlkPksxMjIxMDAzMDwvRGlzcEl0ZW1JZD4NCiAgICA8Q29sSWQ+UjMwMTAwMDAwIzwvQ29sSWQ+DQogICAgPFRlbUF4aXNUeXA+MTAwMDAwPC9UZW1BeGlzVHlwPg0KICAgIDxNZW51Tm0+6YCj57WQ6LKh5pS/54q25oWL6KiI566X5pu4PC9NZW51Tm0+DQogICAgPEl0ZW1ObT7oh6rlt7HmoKrlvI88L0l0ZW1ObT4NCiAgICA8Q29sTm0+5b2T5pyf6YeR6aGNPC9Db2xObT4NCiAgICA8T3JpZ2luYWxWYWw+LTksMjE1LDc5MywwMDA8L09yaWdpbmFsVmFsPg0KICAgIDxMYXN0TnVtVmFsPi05LDIxNTwvTGFzdE51bVZhbD4NCiAgICA8UmF3TGlua1ZhbD4tOSwyMT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xOTQsMDk5PC9JbmZsb3dWYWw+DQogICAgPERpc3BWYWw+MTk0LDA5OSA8L0Rpc3BWYWw+DQogICAgPExhc3RVcGRUaW1lPjIwMjMvMTAvMzAgMTQ6NTM6NDM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QsMDk5LDQzOSwwMDA8L09yaWdpbmFsVmFsPg0KICAgIDxMYXN0TnVtVmFsPjE5NCwwOTk8L0xhc3ROdW1WYWw+DQogICAgPFJhd0xpbmtWYWw+MTk0LDA5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40NDcsMzA1PC9JbmZsb3dWYWw+DQogICAgPERpc3BWYWw+NDQ3LDMwNSA8L0Rpc3BWYWw+DQogICAgPExhc3RVcGRUaW1lPjIwMjMvMTAvMzAgMTQ6NTM6NDM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NDcsMzA1LDkzMiwwMDA8L09yaWdpbmFsVmFsPg0KICAgIDxMYXN0TnVtVmFsPjQ0NywzMDU8L0xhc3ROdW1WYWw+DQogICAgPFJhd0xpbmtWYWw+NDQ3LDMwN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44ODgsNTA0PC9JbmZsb3dWYWw+DQogICAgPERpc3BWYWw+ODg4LDUwNCA8L0Rpc3BWYWw+DQogICAgPExhc3RVcGRUaW1lPjIwMjMvMTAvMzAgMTQ6NTM6NDM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EwMFo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g4LDUwNCw3MTQsMDAwPC9PcmlnaW5hbFZhbD4NCiAgICA8TGFzdE51bVZhbD44ODgsNTA0PC9MYXN0TnVtVmFsPg0KICAgIDxSYXdMaW5rVmFsPjg4OCw1M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zMywzNjA8L0luZmxvd1ZhbD4NCiAgICA8RGlzcFZhbD4zMywzNjAgPC9EaXNwVmFsPg0KICAgIDxMYXN0VXBkVGltZT4yMDIzLzEwLzMwIDE0OjUzOjQz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Iy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zLDM2MCwyMDQsMDAwPC9PcmlnaW5hbFZhbD4NCiAgICA8TGFzdE51bVZhbD4zMywzNjA8L0xhc3ROdW1WYWw+DQogICAgPFJhd0xpbmtWYWw+MzMsMzY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45MjEsODY0PC9JbmZsb3dWYWw+DQogICAgPERpc3BWYWw+OTIxLDg2NCA8L0Rpc3BWYWw+DQogICAgPExhc3RVcGRUaW1lPjIwMjMvMTAvMzAgMTQ6NTM6NDM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M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IxLDg2NCw5MTgsMDAwPC9PcmlnaW5hbFZhbD4NCiAgICA8TGFzdE51bVZhbD45MjEsODY0PC9MYXN0TnVtVmFsPg0KICAgIDxSYXdMaW5rVmFsPjkyMSw4Nj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yLDc3NCw3MjQ8L0luZmxvd1ZhbD4NCiAgICA8RGlzcFZhbD4yLDc3NCw3MjQgPC9EaXNwVmFsPg0KICAgIDxMYXN0VXBkVGltZT4yMDIzLzEwLzMwIDE0OjUzOjQz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lo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s>
</XAE>
</file>

<file path=customXml/itemProps1.xml><?xml version="1.0" encoding="utf-8"?>
<ds:datastoreItem xmlns:ds="http://schemas.openxmlformats.org/officeDocument/2006/customXml" ds:itemID="{AF2EA0AE-8375-4860-8D5B-1BEFDA26C2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Country Exposure</vt:lpstr>
      <vt:lpstr>BS【IFRS】!Print_Area</vt:lpstr>
      <vt:lpstr>BS【日本基準】!Print_Area</vt:lpstr>
      <vt:lpstr>'CF【IFRS】 '!Print_Area</vt:lpstr>
      <vt:lpstr>CF【日本基準】!Print_Area</vt:lpstr>
      <vt:lpstr>'Country Exposure'!Print_Area</vt:lpstr>
      <vt:lpstr>'GROUP  (2)'!Print_Area</vt:lpstr>
      <vt:lpstr>'GROUP(1)'!Print_Area</vt:lpstr>
      <vt:lpstr>'PL QTR【IFRS】'!Print_Area</vt:lpstr>
      <vt:lpstr>'PL QTR【日本基準】'!Print_Area</vt:lpstr>
      <vt:lpstr>PL【IFRS】!Print_Area</vt:lpstr>
      <vt:lpstr>SEGMENT【IFRS】!Print_Area</vt:lpstr>
      <vt:lpstr>SEGMENT【日本基準】!Print_Area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2016-05-13T01:20:35Z</dcterms:created>
  <dcterms:modified xsi:type="dcterms:W3CDTF">2023-10-30T11:15:55Z</dcterms:modified>
</cp:coreProperties>
</file>